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895" windowHeight="5730" activeTab="0"/>
  </bookViews>
  <sheets>
    <sheet name="dati base e appunti" sheetId="1" r:id="rId1"/>
    <sheet name="stampabile&amp;graphs" sheetId="2" r:id="rId2"/>
  </sheets>
  <definedNames/>
  <calcPr fullCalcOnLoad="1"/>
</workbook>
</file>

<file path=xl/sharedStrings.xml><?xml version="1.0" encoding="utf-8"?>
<sst xmlns="http://schemas.openxmlformats.org/spreadsheetml/2006/main" count="979" uniqueCount="264">
  <si>
    <t>Misurazione T dei singoli pendoli</t>
  </si>
  <si>
    <t>n pendolo</t>
  </si>
  <si>
    <t>T (sec)</t>
  </si>
  <si>
    <t>M =</t>
  </si>
  <si>
    <t>Lasta =</t>
  </si>
  <si>
    <t>n misura</t>
  </si>
  <si>
    <t>T(p1) attaccato al sostegno fisso</t>
  </si>
  <si>
    <t>Lasta</t>
  </si>
  <si>
    <t>tipo molla</t>
  </si>
  <si>
    <t>errore (sec)</t>
  </si>
  <si>
    <t>A</t>
  </si>
  <si>
    <t>3 molle</t>
  </si>
  <si>
    <t>±</t>
  </si>
  <si>
    <t>B</t>
  </si>
  <si>
    <t>C</t>
  </si>
  <si>
    <t>n molla</t>
  </si>
  <si>
    <t>T2 (sec)</t>
  </si>
  <si>
    <t>T1 (sec)</t>
  </si>
  <si>
    <t>dev.std</t>
  </si>
  <si>
    <t>non presente</t>
  </si>
  <si>
    <t>media</t>
  </si>
  <si>
    <t>val</t>
  </si>
  <si>
    <t>val-media</t>
  </si>
  <si>
    <t>S(x-xm)^2</t>
  </si>
  <si>
    <t>dev.std.m</t>
  </si>
  <si>
    <t>pendolo n</t>
  </si>
  <si>
    <t>t medio</t>
  </si>
  <si>
    <t>forse A</t>
  </si>
  <si>
    <t>forse A*</t>
  </si>
  <si>
    <t>* =</t>
  </si>
  <si>
    <t>molla nuova, non era piegata come le altre</t>
  </si>
  <si>
    <t>std.dev</t>
  </si>
  <si>
    <t>std.dev.m</t>
  </si>
  <si>
    <t>dev std excel</t>
  </si>
  <si>
    <t>pendoli liberi,dev std manuale</t>
  </si>
  <si>
    <t>(x-xm)^2</t>
  </si>
  <si>
    <t>misura T (pendolo 1) legate con 3 gruppi di molle a sostegno</t>
  </si>
  <si>
    <t>controllo</t>
  </si>
  <si>
    <t>t1</t>
  </si>
  <si>
    <t>t2</t>
  </si>
  <si>
    <t>B senza 1,6</t>
  </si>
  <si>
    <t>3C molla a fungo</t>
  </si>
  <si>
    <t>dev.st</t>
  </si>
  <si>
    <t>dev.st.med</t>
  </si>
  <si>
    <t>forse B*</t>
  </si>
  <si>
    <t>oscillazione molto smorzata alla fine, difficoltà nello stabilire il max oscillazione</t>
  </si>
  <si>
    <t>E_relativo</t>
  </si>
  <si>
    <t>ulteriori osservazioni hanno mostrato come la 5C 'scatti' a metà dell'oscillazione, falsando le misure. Si consideri l'eliminazione della stessa</t>
  </si>
  <si>
    <t>5bis</t>
  </si>
  <si>
    <t>metodo differente: iniziato a contare dopo 1 oscillazione</t>
  </si>
  <si>
    <t>come misurazione normali, da subito</t>
  </si>
  <si>
    <t>il controllo è stato eseguito fissando saldamente la molla</t>
  </si>
  <si>
    <t>media totale</t>
  </si>
  <si>
    <t>si consideri la sostituzione di 5 con la media ricavata dal controllo</t>
  </si>
  <si>
    <t>errore relativo</t>
  </si>
  <si>
    <t>dev std in t(a)</t>
  </si>
  <si>
    <t>T(norm)-T(A)</t>
  </si>
  <si>
    <t>1a???</t>
  </si>
  <si>
    <t>inferiore al 9%</t>
  </si>
  <si>
    <t>quindi il ~68% delle molle hanno un errore relativo (sulla differenza)</t>
  </si>
  <si>
    <t>ho misurato questo errore usando il delta T (che mostra effettiva</t>
  </si>
  <si>
    <t>mente l'effetto della molla sul periodo) e la std.dev delle molle A</t>
  </si>
  <si>
    <t>*Robota</t>
  </si>
  <si>
    <t>calcoli vari, prove, verifiche. Non sistematiche e non necessariamente corrette</t>
  </si>
  <si>
    <t>misura di due pendoli accoppiati attraverso la molla 8A (è sstata scelta la 8 in quanto la più vicina alla media di A)</t>
  </si>
  <si>
    <t>misura n</t>
  </si>
  <si>
    <t>t fin</t>
  </si>
  <si>
    <t>t1  e t2 misure prese in contemporanea da dave e turro su oscillazione massima</t>
  </si>
  <si>
    <t>e su passaggio alla verticale</t>
  </si>
  <si>
    <t>**</t>
  </si>
  <si>
    <t>** ho usato come valore medio quello misurato fissando correttamente la molla</t>
  </si>
  <si>
    <t>oscillazioni molto piccole in modo che sia facilmente visibile il momento di stop.</t>
  </si>
  <si>
    <t xml:space="preserve">misura </t>
  </si>
  <si>
    <t>t1 =tempo riferito a quando il primo pendolo messo in moto si ferma</t>
  </si>
  <si>
    <t>t fin = tempo riferito a quando il secondo pendolo si ferma</t>
  </si>
  <si>
    <t>t2 = t fin - t1</t>
  </si>
  <si>
    <t>t1= tempo in cui il terzo pendolo ha elongazione massima</t>
  </si>
  <si>
    <t>t2 = tempo di ritorno, in cui il primo pendolo "riprende" l'elongazione massima</t>
  </si>
  <si>
    <t xml:space="preserve">               misura di tre pendoli accoppiati attraverso la molla 1A (tra i pendoli 1 e 2) e la molla 2a (tra i pendoli 2 e 3). Parte il pendolo 1</t>
  </si>
  <si>
    <t>(oss: quando si ferma il pendolo 2, il pendolo che ha subito l'accelerazione arriva alla massima elongazione)</t>
  </si>
  <si>
    <t>i ritorni sono sempre più lenti rispetto all'andata</t>
  </si>
  <si>
    <t>t2-t1</t>
  </si>
  <si>
    <t>dev st</t>
  </si>
  <si>
    <t>misura di quattro pendoli accoppiati attraverso le molle 1A, 2A e 3A</t>
  </si>
  <si>
    <t>misura</t>
  </si>
  <si>
    <t>misura di cinque pendoli accoppiati</t>
  </si>
  <si>
    <t xml:space="preserve">di un'oscillazione piuttosto che al centesimo di secondo, ovvero di circa </t>
  </si>
  <si>
    <t>La cosa che ha più senso è correggere la media (soprattutto del ritorno)</t>
  </si>
  <si>
    <t>2 secondi a causa della difficoltà di stima legata alla misura</t>
  </si>
  <si>
    <t>dev st media</t>
  </si>
  <si>
    <t>13,57±0.16</t>
  </si>
  <si>
    <t>13,6±0.3</t>
  </si>
  <si>
    <t>s</t>
  </si>
  <si>
    <t>23,7±0.3</t>
  </si>
  <si>
    <t>20,2±0.7</t>
  </si>
  <si>
    <t>25,6±0,3</t>
  </si>
  <si>
    <t>23,8±0,8</t>
  </si>
  <si>
    <t>32.2±0.3</t>
  </si>
  <si>
    <t>22,2±0,8</t>
  </si>
  <si>
    <t>misure di sei pendoli accoppiate</t>
  </si>
  <si>
    <t>(molle progressive)</t>
  </si>
  <si>
    <t>misure</t>
  </si>
  <si>
    <t xml:space="preserve">misure di sette pendoli accoppiati </t>
  </si>
  <si>
    <r>
      <t xml:space="preserve">PERNDOLI </t>
    </r>
    <r>
      <rPr>
        <b/>
        <i/>
        <u val="single"/>
        <sz val="10"/>
        <color indexed="10"/>
        <rFont val="Arial"/>
        <family val="2"/>
      </rPr>
      <t>NON</t>
    </r>
    <r>
      <rPr>
        <b/>
        <i/>
        <u val="single"/>
        <sz val="10"/>
        <rFont val="Arial"/>
        <family val="2"/>
      </rPr>
      <t xml:space="preserve"> ATTACCATI AL SOSTEGNO FISSO</t>
    </r>
  </si>
  <si>
    <t>misure di otto pendoli accoppiati (molle progressive)</t>
  </si>
  <si>
    <t>39,0±0,2</t>
  </si>
  <si>
    <t>30,7±0,5</t>
  </si>
  <si>
    <t>*correggere Lasta e M con i valori medi, o toglierle del tutto</t>
  </si>
  <si>
    <t>(atm sono solo dell'asta 1 con massa 1, mentre variano</t>
  </si>
  <si>
    <t>da pendolo a pendolo</t>
  </si>
  <si>
    <t>T best</t>
  </si>
  <si>
    <t>dev.std.med</t>
  </si>
  <si>
    <t>Tpendoli liberi.</t>
  </si>
  <si>
    <t>Lasta=</t>
  </si>
  <si>
    <t>T p1 legato a terra</t>
  </si>
  <si>
    <t>1a</t>
  </si>
  <si>
    <t>070507</t>
  </si>
  <si>
    <t>date</t>
  </si>
  <si>
    <t>Patmo</t>
  </si>
  <si>
    <t>umidità</t>
  </si>
  <si>
    <t>temp</t>
  </si>
  <si>
    <t>?</t>
  </si>
  <si>
    <r>
      <t>Misure base di periodo.  Mostra una discrepanza tra pendoli del 2</t>
    </r>
    <r>
      <rPr>
        <sz val="10"/>
        <rFont val="Arial"/>
        <family val="2"/>
      </rPr>
      <t>‰</t>
    </r>
    <r>
      <rPr>
        <sz val="10"/>
        <rFont val="Arial"/>
        <family val="0"/>
      </rPr>
      <t xml:space="preserve"> su tempo oscillazione liberi</t>
    </r>
  </si>
  <si>
    <t>molla n</t>
  </si>
  <si>
    <t>ulteriori osservazioni hanno mostrato come la 5C 'scatti' a metà dell'oscillazione.</t>
  </si>
  <si>
    <t>un migliore ancoraggio ha portato le misure mostrate nel 'controllo'. Si consideri la</t>
  </si>
  <si>
    <t>sostituzione del valore medio 5 con la media del controllo.</t>
  </si>
  <si>
    <t>t3</t>
  </si>
  <si>
    <t>t4</t>
  </si>
  <si>
    <t>C con 5 corretto</t>
  </si>
  <si>
    <t>misurazione e confronto di tutti i gruppi di molle. B1, B6 possono essere incluse in A, C invece una</t>
  </si>
  <si>
    <t>volta fissata correttamente rientra nel suo gruppo. Incertezza rispetto a lun raddoppiata, ma sempre</t>
  </si>
  <si>
    <t>estremamente bassa (&lt;0.5%)</t>
  </si>
  <si>
    <t>piccola osservazione</t>
  </si>
  <si>
    <t>2 pendoli accoppiati attraverso la molla 8A (scelta la 8 in quanto più vicina alla media di A)</t>
  </si>
  <si>
    <t xml:space="preserve">oscillazioni molto piccole in modo che sia </t>
  </si>
  <si>
    <t>facilmente visibile il momento di stop.</t>
  </si>
  <si>
    <t>t1 = primo pendolo fermo</t>
  </si>
  <si>
    <t>tfin = secondo pendolo fermo</t>
  </si>
  <si>
    <t>(ossia stato iniziale)</t>
  </si>
  <si>
    <t>t2 = tempo ritorno (t2 = tfin-t1)</t>
  </si>
  <si>
    <t>*</t>
  </si>
  <si>
    <t>3 pendoli accoppiati attraverso la molla 1A+2A, p1 parte, p2,p3 in quiete.</t>
  </si>
  <si>
    <t>t1 = max elongazione p3</t>
  </si>
  <si>
    <t>tfin = max elongazione p1 (~stato iniziale</t>
  </si>
  <si>
    <t>&lt;-Sara?</t>
  </si>
  <si>
    <t>i ritorni sono sempre più lenti rispetto</t>
  </si>
  <si>
    <t>all'andata</t>
  </si>
  <si>
    <t xml:space="preserve">test con 4,5,6,7,8 (parzialmente) pendoli in serie, tabelle. </t>
  </si>
  <si>
    <t>tfin</t>
  </si>
  <si>
    <t>in tutti i casi t1 = max elong ultimo pendolo,</t>
  </si>
  <si>
    <t>tfin = max elong p1, t2= 'ritorno'</t>
  </si>
  <si>
    <t>4 pendoli, molle 1A+2A+3A</t>
  </si>
  <si>
    <t>5 pendoli, molle 1A+2A+3A+4A</t>
  </si>
  <si>
    <t>6 pendoli, molle 1A+2A+3A+4A+5A</t>
  </si>
  <si>
    <t>7 pendoli, molle 1A+2A+3A+4A+5A+6A</t>
  </si>
  <si>
    <t>8 pendoli, molle 1A+2A+3A+4A+5A+6A+7A</t>
  </si>
  <si>
    <t>9 pendoli, molle 1A+2A+3A+4A+5A+6A+7A+8A</t>
  </si>
  <si>
    <t>misure di nove pendoli accoppiati (molle progressive)</t>
  </si>
  <si>
    <t>misure di dieci pendoli accoppiati (molle progressive)</t>
  </si>
  <si>
    <t>le misure da 8 in poi con le A sono da completare</t>
  </si>
  <si>
    <t>passiamo da errori sul singolo pendolo inferiori al 5 per mille a deviazioni std che sfiorano il 15%</t>
  </si>
  <si>
    <t>quando andiamo a verificare l'interazione tra più pendoli. Le cause sono numerosissime</t>
  </si>
  <si>
    <t>al momento mi viene in mente</t>
  </si>
  <si>
    <t>• attrito non indifferente (ricordiamoci che abbiamo verificato sperimentalmente come dopo 1 minuto</t>
  </si>
  <si>
    <t>tutti i pendoli sono oramai fuori fase)</t>
  </si>
  <si>
    <t>• vibrazioni e interferenze tra i pendoli al di fuori delle molle (ricordate come si trasmettevano il moto</t>
  </si>
  <si>
    <t>anche senza molle? Sarebbe da guardare come viene trasmesso e se ha un comportamente simile,</t>
  </si>
  <si>
    <t>cronometrare il tempo</t>
  </si>
  <si>
    <t>• vibrazioni e interferenze esterne accidentali sui pendoli, che falsano il tutto</t>
  </si>
  <si>
    <t>• non idealità delle molle</t>
  </si>
  <si>
    <t>• sbarre storte</t>
  </si>
  <si>
    <t>• non matematicità del pendolo</t>
  </si>
  <si>
    <t>• difficoltà nel prendere il tempo dovuto a metodi primitivi di start e stop</t>
  </si>
  <si>
    <t>• impossibilità a determinare ragionevolmente l'angolo di partenza (che, oltre la forza di attrito, va</t>
  </si>
  <si>
    <t>ad influenzare la ben più importante energia interna della molla, facendo variare di volta in volta il t</t>
  </si>
  <si>
    <t>misurato</t>
  </si>
  <si>
    <t>• impossibilità a determinare adeguatamente il momento di minima/massima oscillazione dei pendoli</t>
  </si>
  <si>
    <t>• oscillazione non perfettamente trasversale dei pendoli</t>
  </si>
  <si>
    <t>dovuto all'assenza totale di strutture graduate precise (a meno che un foglio a righe disegnato con un</t>
  </si>
  <si>
    <t>pennarello sia definibile come 'preciso')</t>
  </si>
  <si>
    <t>•interferenze tra i vari pendoli non minimizzabili e moto 'caotico' degli stessi quando si raggiunge</t>
  </si>
  <si>
    <t>un certo numero di collegamenti che arrivano ad essere dello stesso ordine di grandezza della</t>
  </si>
  <si>
    <t>oscillazione che si dovrebbe verificare sulla 'cresta' dell'onda</t>
  </si>
  <si>
    <t>•i caffè costano 30 centesimi l'uno, e comunque più di troppi in un giorno fanno male</t>
  </si>
  <si>
    <t>•la luna nera</t>
  </si>
  <si>
    <t>•pippo baudo</t>
  </si>
  <si>
    <t>•platinette</t>
  </si>
  <si>
    <t>•i finley</t>
  </si>
  <si>
    <t>• mancanza di strumenti e personale per poter eseguire misure contemporanee su tutti i pendoli. La</t>
  </si>
  <si>
    <t>misura differenzale è esclusa, avendo errori casuali estremamente elevati</t>
  </si>
  <si>
    <t>t andata</t>
  </si>
  <si>
    <t>t ritorno</t>
  </si>
  <si>
    <t>dev std</t>
  </si>
  <si>
    <t>t totale</t>
  </si>
  <si>
    <t>n pendoli</t>
  </si>
  <si>
    <t>na</t>
  </si>
  <si>
    <t xml:space="preserve">tabella, tempo andata ritorno e totale in funzione dei numeri di pendoli interconnessi con A. avevo pensato </t>
  </si>
  <si>
    <t>di mettere in relazione anche il tempo di 1 pendolo collegato al sostegno, ma poi ripensandoci ho capito che non avrebbe giovato</t>
  </si>
  <si>
    <t>N.B. i valori sono già legati a quelli delle tabelle subito sopra, basta finire di prendere i dati e la tab (e il grafico che dovrei fare qua sotto) si aggiorna in automatico</t>
  </si>
  <si>
    <t>ma quanto viene bene una retta Bfit!</t>
  </si>
  <si>
    <t>calcoli geometrici e dati sui pendoli (massa, lunghezza, medie, inerzia, periodo teorico</t>
  </si>
  <si>
    <t>errore</t>
  </si>
  <si>
    <t>n peso</t>
  </si>
  <si>
    <t>n asta</t>
  </si>
  <si>
    <t>m medio</t>
  </si>
  <si>
    <t>l media</t>
  </si>
  <si>
    <t>l asta (cm)</t>
  </si>
  <si>
    <t>massa (g)</t>
  </si>
  <si>
    <t>g</t>
  </si>
  <si>
    <t>m</t>
  </si>
  <si>
    <t>+ abs</t>
  </si>
  <si>
    <t>+%</t>
  </si>
  <si>
    <t>con alpha molto ampio</t>
  </si>
  <si>
    <t>misure di 10 pendoli, p10 fissato a sostegno con B1</t>
  </si>
  <si>
    <t>non considerate</t>
  </si>
  <si>
    <t>t tot</t>
  </si>
  <si>
    <t>misure con molla B</t>
  </si>
  <si>
    <t>2 pendoli</t>
  </si>
  <si>
    <t>3  pendoli</t>
  </si>
  <si>
    <t>4 pendoli</t>
  </si>
  <si>
    <t>5 pendoli</t>
  </si>
  <si>
    <t>6 pendoli</t>
  </si>
  <si>
    <t>7 pendoli</t>
  </si>
  <si>
    <t>8 pendoli</t>
  </si>
  <si>
    <t>9 pendoli</t>
  </si>
  <si>
    <t>misure ausiliarie e varie</t>
  </si>
  <si>
    <t xml:space="preserve">Molla 3B (collegante p3 e p4) </t>
  </si>
  <si>
    <t>referenza da sotto, cancellare poi</t>
  </si>
  <si>
    <t>10 pendoli</t>
  </si>
  <si>
    <t>è riempito di nero, ma i dati ci sono ancora, per referenza. Meglio cmq essere sicuri che qualcuno non li prenda per sbaglio</t>
  </si>
  <si>
    <t>SBAGLIATO (MOLLA 1A)</t>
  </si>
  <si>
    <t>2 pendoli correct</t>
  </si>
  <si>
    <t>3 pendoli correct</t>
  </si>
  <si>
    <t>3 p bis correct</t>
  </si>
  <si>
    <t>2p bis correct</t>
  </si>
  <si>
    <t>4 pendoli correct</t>
  </si>
  <si>
    <t>4 bis correct</t>
  </si>
  <si>
    <t>5 pendoli correct</t>
  </si>
  <si>
    <t>misure corrette. Da 5 pendoli in poi sono state eseguite solo misure del tempo di andata in quanto è l'unico tempo misurabile con sicurezza</t>
  </si>
  <si>
    <t>valori giusti</t>
  </si>
  <si>
    <t>anche se sembra altrimenti, queste misure non sono state falsificate, abbiamo solo dei compagni posseduti</t>
  </si>
  <si>
    <t>le bis sono misure ausiliare, le tabelle sono state usate solo per comodità</t>
  </si>
  <si>
    <t>3 pendoli verifica</t>
  </si>
  <si>
    <t>3 norm</t>
  </si>
  <si>
    <t>3 correct</t>
  </si>
  <si>
    <t>Si è misurato il tempo di trasmissione su 3 pendoli con molla 10B invece che 2B, T maggiormente congruente con le aspettative. Ulteriori verifiche mostrano che T ~14.5 s anche con 2B</t>
  </si>
  <si>
    <t>non usate per ora, rimangono in caso di necessità di ulteriori verifiche/misure sulle B</t>
  </si>
  <si>
    <t>3P( molla A) verifica</t>
  </si>
  <si>
    <t>Torna meglio nella relazione lineare. Abbiamo usato un metodo più preciso (esperienza ftw) per determinare il massimo</t>
  </si>
  <si>
    <t>Molle A</t>
  </si>
  <si>
    <t>Molle B, vincolate ai sostegni all'inizio e alla fine</t>
  </si>
  <si>
    <t>il valore rientra molto bene in una retta Bfit lineare (che era lineare, essendo una retta...)</t>
  </si>
  <si>
    <t>3 pendoli</t>
  </si>
  <si>
    <t>prove completate</t>
  </si>
  <si>
    <t>valori accettabili</t>
  </si>
  <si>
    <t>tabelle sospette</t>
  </si>
  <si>
    <t>non male come grafico.</t>
  </si>
  <si>
    <t>std.dv</t>
  </si>
  <si>
    <t>molle C, vincolate all'inizio e alla fine.</t>
  </si>
  <si>
    <t>aux</t>
  </si>
  <si>
    <t>tabelle ausiliari</t>
  </si>
  <si>
    <t>reserved for future use</t>
  </si>
  <si>
    <t>dati errati,scartati o cmq brutti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</si>
</sst>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"/>
    <numFmt numFmtId="165" formatCode="#,##0.000"/>
    <numFmt numFmtId="166" formatCode="#,##0.0000"/>
    <numFmt numFmtId="167" formatCode="#,##0.000000"/>
    <numFmt numFmtId="168" formatCode="#,##0.0000000"/>
    <numFmt numFmtId="169" formatCode="#,##0.0"/>
    <numFmt numFmtId="170" formatCode="0.000"/>
    <numFmt numFmtId="171" formatCode="0.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1"/>
      <name val="Arial"/>
      <family val="0"/>
    </font>
    <font>
      <sz val="10.25"/>
      <name val="Arial"/>
      <family val="0"/>
    </font>
    <font>
      <vertAlign val="superscript"/>
      <sz val="11.5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sz val="9.5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6" xfId="0" applyNumberFormat="1" applyBorder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Fill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167" fontId="0" fillId="0" borderId="26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33" xfId="0" applyBorder="1" applyAlignment="1">
      <alignment/>
    </xf>
    <xf numFmtId="4" fontId="0" fillId="0" borderId="3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0" xfId="0" applyBorder="1" applyAlignment="1" quotePrefix="1">
      <alignment horizontal="right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4" fontId="0" fillId="0" borderId="34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39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4" fontId="0" fillId="0" borderId="40" xfId="0" applyNumberFormat="1" applyBorder="1" applyAlignment="1">
      <alignment/>
    </xf>
    <xf numFmtId="3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0" fillId="2" borderId="1" xfId="0" applyFill="1" applyBorder="1" applyAlignment="1">
      <alignment/>
    </xf>
    <xf numFmtId="170" fontId="0" fillId="3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170" fontId="0" fillId="3" borderId="3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6" xfId="0" applyBorder="1" applyAlignment="1">
      <alignment horizontal="right"/>
    </xf>
    <xf numFmtId="170" fontId="0" fillId="0" borderId="3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3" fillId="0" borderId="16" xfId="0" applyFont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2" fontId="0" fillId="5" borderId="0" xfId="0" applyNumberFormat="1" applyFill="1" applyBorder="1" applyAlignment="1">
      <alignment/>
    </xf>
    <xf numFmtId="170" fontId="0" fillId="3" borderId="0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2" fontId="0" fillId="3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 quotePrefix="1">
      <alignment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7" borderId="54" xfId="0" applyFill="1" applyBorder="1" applyAlignment="1">
      <alignment/>
    </xf>
    <xf numFmtId="0" fontId="0" fillId="7" borderId="51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2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9" borderId="7" xfId="0" applyFill="1" applyBorder="1" applyAlignment="1">
      <alignment/>
    </xf>
    <xf numFmtId="2" fontId="0" fillId="9" borderId="8" xfId="0" applyNumberFormat="1" applyFill="1" applyBorder="1" applyAlignment="1">
      <alignment/>
    </xf>
    <xf numFmtId="2" fontId="0" fillId="9" borderId="9" xfId="0" applyNumberFormat="1" applyFill="1" applyBorder="1" applyAlignment="1">
      <alignment/>
    </xf>
    <xf numFmtId="0" fontId="0" fillId="9" borderId="2" xfId="0" applyFill="1" applyBorder="1" applyAlignment="1">
      <alignment/>
    </xf>
    <xf numFmtId="2" fontId="0" fillId="9" borderId="1" xfId="0" applyNumberFormat="1" applyFill="1" applyBorder="1" applyAlignment="1">
      <alignment/>
    </xf>
    <xf numFmtId="2" fontId="0" fillId="9" borderId="3" xfId="0" applyNumberFormat="1" applyFill="1" applyBorder="1" applyAlignment="1">
      <alignment/>
    </xf>
    <xf numFmtId="0" fontId="0" fillId="9" borderId="4" xfId="0" applyFill="1" applyBorder="1" applyAlignment="1">
      <alignment/>
    </xf>
    <xf numFmtId="2" fontId="0" fillId="9" borderId="5" xfId="0" applyNumberFormat="1" applyFill="1" applyBorder="1" applyAlignment="1">
      <alignment/>
    </xf>
    <xf numFmtId="2" fontId="0" fillId="9" borderId="6" xfId="0" applyNumberFormat="1" applyFill="1" applyBorder="1" applyAlignment="1">
      <alignment/>
    </xf>
    <xf numFmtId="0" fontId="0" fillId="10" borderId="0" xfId="0" applyFill="1" applyBorder="1" applyAlignment="1">
      <alignment/>
    </xf>
    <xf numFmtId="0" fontId="0" fillId="7" borderId="0" xfId="0" applyFill="1" applyBorder="1" applyAlignment="1">
      <alignment/>
    </xf>
    <xf numFmtId="2" fontId="0" fillId="11" borderId="8" xfId="0" applyNumberFormat="1" applyFill="1" applyBorder="1" applyAlignment="1">
      <alignment/>
    </xf>
    <xf numFmtId="2" fontId="0" fillId="11" borderId="1" xfId="0" applyNumberFormat="1" applyFill="1" applyBorder="1" applyAlignment="1">
      <alignment/>
    </xf>
    <xf numFmtId="2" fontId="0" fillId="11" borderId="5" xfId="0" applyNumberFormat="1" applyFill="1" applyBorder="1" applyAlignment="1">
      <alignment/>
    </xf>
    <xf numFmtId="0" fontId="0" fillId="11" borderId="0" xfId="0" applyFill="1" applyBorder="1" applyAlignment="1">
      <alignment/>
    </xf>
    <xf numFmtId="2" fontId="0" fillId="8" borderId="8" xfId="0" applyNumberFormat="1" applyFill="1" applyBorder="1" applyAlignment="1">
      <alignment/>
    </xf>
    <xf numFmtId="2" fontId="0" fillId="8" borderId="9" xfId="0" applyNumberFormat="1" applyFill="1" applyBorder="1" applyAlignment="1">
      <alignment/>
    </xf>
    <xf numFmtId="2" fontId="0" fillId="8" borderId="3" xfId="0" applyNumberFormat="1" applyFill="1" applyBorder="1" applyAlignment="1">
      <alignment/>
    </xf>
    <xf numFmtId="2" fontId="0" fillId="8" borderId="5" xfId="0" applyNumberFormat="1" applyFill="1" applyBorder="1" applyAlignment="1">
      <alignment/>
    </xf>
    <xf numFmtId="2" fontId="0" fillId="8" borderId="6" xfId="0" applyNumberForma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7" xfId="0" applyFill="1" applyBorder="1" applyAlignment="1">
      <alignment/>
    </xf>
    <xf numFmtId="2" fontId="0" fillId="12" borderId="8" xfId="0" applyNumberFormat="1" applyFill="1" applyBorder="1" applyAlignment="1">
      <alignment/>
    </xf>
    <xf numFmtId="2" fontId="0" fillId="12" borderId="9" xfId="0" applyNumberFormat="1" applyFill="1" applyBorder="1" applyAlignment="1">
      <alignment/>
    </xf>
    <xf numFmtId="0" fontId="0" fillId="12" borderId="2" xfId="0" applyFill="1" applyBorder="1" applyAlignment="1">
      <alignment/>
    </xf>
    <xf numFmtId="2" fontId="0" fillId="12" borderId="1" xfId="0" applyNumberFormat="1" applyFill="1" applyBorder="1" applyAlignment="1">
      <alignment/>
    </xf>
    <xf numFmtId="2" fontId="0" fillId="12" borderId="3" xfId="0" applyNumberFormat="1" applyFill="1" applyBorder="1" applyAlignment="1">
      <alignment/>
    </xf>
    <xf numFmtId="0" fontId="0" fillId="12" borderId="4" xfId="0" applyFill="1" applyBorder="1" applyAlignment="1">
      <alignment/>
    </xf>
    <xf numFmtId="2" fontId="0" fillId="12" borderId="5" xfId="0" applyNumberFormat="1" applyFill="1" applyBorder="1" applyAlignment="1">
      <alignment/>
    </xf>
    <xf numFmtId="2" fontId="0" fillId="12" borderId="6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13" borderId="7" xfId="0" applyFill="1" applyBorder="1" applyAlignment="1">
      <alignment/>
    </xf>
    <xf numFmtId="0" fontId="0" fillId="13" borderId="8" xfId="0" applyFill="1" applyBorder="1" applyAlignment="1">
      <alignment/>
    </xf>
    <xf numFmtId="0" fontId="0" fillId="13" borderId="9" xfId="0" applyFill="1" applyBorder="1" applyAlignment="1">
      <alignment/>
    </xf>
    <xf numFmtId="0" fontId="0" fillId="13" borderId="2" xfId="0" applyFill="1" applyBorder="1" applyAlignment="1">
      <alignment/>
    </xf>
    <xf numFmtId="0" fontId="0" fillId="13" borderId="1" xfId="0" applyFill="1" applyBorder="1" applyAlignment="1">
      <alignment/>
    </xf>
    <xf numFmtId="0" fontId="0" fillId="13" borderId="3" xfId="0" applyFill="1" applyBorder="1" applyAlignment="1">
      <alignment/>
    </xf>
    <xf numFmtId="0" fontId="0" fillId="13" borderId="4" xfId="0" applyFill="1" applyBorder="1" applyAlignment="1">
      <alignment/>
    </xf>
    <xf numFmtId="0" fontId="0" fillId="13" borderId="5" xfId="0" applyFill="1" applyBorder="1" applyAlignment="1">
      <alignment/>
    </xf>
    <xf numFmtId="0" fontId="0" fillId="13" borderId="6" xfId="0" applyFill="1" applyBorder="1" applyAlignment="1">
      <alignment/>
    </xf>
    <xf numFmtId="2" fontId="0" fillId="13" borderId="8" xfId="0" applyNumberFormat="1" applyFill="1" applyBorder="1" applyAlignment="1">
      <alignment/>
    </xf>
    <xf numFmtId="2" fontId="0" fillId="13" borderId="9" xfId="0" applyNumberFormat="1" applyFill="1" applyBorder="1" applyAlignment="1">
      <alignment/>
    </xf>
    <xf numFmtId="2" fontId="0" fillId="13" borderId="1" xfId="0" applyNumberFormat="1" applyFill="1" applyBorder="1" applyAlignment="1">
      <alignment/>
    </xf>
    <xf numFmtId="2" fontId="0" fillId="13" borderId="3" xfId="0" applyNumberFormat="1" applyFill="1" applyBorder="1" applyAlignment="1">
      <alignment/>
    </xf>
    <xf numFmtId="2" fontId="0" fillId="13" borderId="5" xfId="0" applyNumberFormat="1" applyFill="1" applyBorder="1" applyAlignment="1">
      <alignment/>
    </xf>
    <xf numFmtId="2" fontId="0" fillId="13" borderId="6" xfId="0" applyNumberFormat="1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" xfId="0" applyNumberFormat="1" applyFill="1" applyBorder="1" applyAlignment="1">
      <alignment/>
    </xf>
    <xf numFmtId="2" fontId="0" fillId="0" borderId="48" xfId="0" applyNumberFormat="1" applyBorder="1" applyAlignment="1">
      <alignment/>
    </xf>
    <xf numFmtId="0" fontId="0" fillId="0" borderId="3" xfId="0" applyNumberFormat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11" borderId="9" xfId="0" applyNumberFormat="1" applyFill="1" applyBorder="1" applyAlignment="1">
      <alignment/>
    </xf>
    <xf numFmtId="2" fontId="0" fillId="11" borderId="3" xfId="0" applyNumberFormat="1" applyFill="1" applyBorder="1" applyAlignment="1">
      <alignment/>
    </xf>
    <xf numFmtId="2" fontId="0" fillId="11" borderId="6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170" fontId="0" fillId="0" borderId="22" xfId="0" applyNumberFormat="1" applyBorder="1" applyAlignment="1">
      <alignment/>
    </xf>
    <xf numFmtId="0" fontId="0" fillId="10" borderId="54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3" borderId="54" xfId="0" applyFill="1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7" borderId="54" xfId="0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54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4" xfId="0" applyBorder="1" applyAlignment="1">
      <alignment/>
    </xf>
    <xf numFmtId="0" fontId="0" fillId="12" borderId="15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13" borderId="41" xfId="0" applyFill="1" applyBorder="1" applyAlignment="1">
      <alignment horizontal="center"/>
    </xf>
    <xf numFmtId="0" fontId="0" fillId="14" borderId="54" xfId="0" applyFill="1" applyBorder="1" applyAlignment="1">
      <alignment horizontal="center"/>
    </xf>
    <xf numFmtId="0" fontId="0" fillId="14" borderId="41" xfId="0" applyFill="1" applyBorder="1" applyAlignment="1">
      <alignment horizontal="center"/>
    </xf>
    <xf numFmtId="0" fontId="0" fillId="14" borderId="4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1225"/>
          <c:w val="0.9635"/>
          <c:h val="0.9765"/>
        </c:manualLayout>
      </c:layout>
      <c:scatterChart>
        <c:scatterStyle val="lineMarker"/>
        <c:varyColors val="0"/>
        <c:ser>
          <c:idx val="0"/>
          <c:order val="0"/>
          <c:tx>
            <c:v>t andata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'dati base e appunti'!$K$222:$K$230</c:f>
              <c:numCache/>
            </c:numRef>
          </c:xVal>
          <c:yVal>
            <c:numRef>
              <c:f>'dati base e appunti'!$L$222:$L$230</c:f>
              <c:numCache/>
            </c:numRef>
          </c:yVal>
          <c:smooth val="0"/>
        </c:ser>
        <c:ser>
          <c:idx val="1"/>
          <c:order val="1"/>
          <c:tx>
            <c:v>t ritorno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'dati base e appunti'!$K$222:$K$230</c:f>
              <c:numCache/>
            </c:numRef>
          </c:xVal>
          <c:yVal>
            <c:numRef>
              <c:f>'dati base e appunti'!$O$222:$O$230</c:f>
              <c:numCache/>
            </c:numRef>
          </c:yVal>
          <c:smooth val="0"/>
        </c:ser>
        <c:ser>
          <c:idx val="2"/>
          <c:order val="2"/>
          <c:tx>
            <c:v>t totale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99CC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spPr>
              <a:ln w="3175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2.5"/>
            <c:noEndCap val="0"/>
            <c:spPr>
              <a:ln w="3175">
                <a:solidFill>
                  <a:srgbClr val="FFFF00"/>
                </a:solidFill>
              </a:ln>
            </c:spPr>
          </c:errBars>
          <c:xVal>
            <c:numRef>
              <c:f>'dati base e appunti'!$K$222:$K$230</c:f>
              <c:numCache/>
            </c:numRef>
          </c:xVal>
          <c:yVal>
            <c:numRef>
              <c:f>'dati base e appunti'!$R$222:$R$230</c:f>
              <c:numCache/>
            </c:numRef>
          </c:yVal>
          <c:smooth val="0"/>
        </c:ser>
        <c:axId val="2041000"/>
        <c:axId val="65556137"/>
      </c:scatterChart>
      <c:valAx>
        <c:axId val="204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56137"/>
        <c:crosses val="autoZero"/>
        <c:crossBetween val="midCat"/>
        <c:dispUnits/>
      </c:valAx>
      <c:valAx>
        <c:axId val="65556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1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75"/>
          <c:y val="0.0835"/>
          <c:w val="0.20025"/>
          <c:h val="0.18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 andata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1"/>
            <c:noEndCap val="0"/>
          </c:errBars>
          <c:xVal>
            <c:numRef>
              <c:f>'dati base e appunti'!$K$222:$K$227</c:f>
              <c:numCache/>
            </c:numRef>
          </c:xVal>
          <c:yVal>
            <c:numRef>
              <c:f>'dati base e appunti'!$L$222:$L$227</c:f>
              <c:numCache/>
            </c:numRef>
          </c:yVal>
          <c:smooth val="0"/>
        </c:ser>
        <c:ser>
          <c:idx val="1"/>
          <c:order val="1"/>
          <c:tx>
            <c:v>t ritorno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3"/>
            <c:noEndCap val="0"/>
          </c:errBars>
          <c:xVal>
            <c:numRef>
              <c:f>'dati base e appunti'!$K$222:$K$227</c:f>
              <c:numCache/>
            </c:numRef>
          </c:xVal>
          <c:yVal>
            <c:numRef>
              <c:f>'dati base e appunti'!$O$222:$O$227</c:f>
              <c:numCache/>
            </c:numRef>
          </c:yVal>
          <c:smooth val="0"/>
        </c:ser>
        <c:ser>
          <c:idx val="2"/>
          <c:order val="2"/>
          <c:tx>
            <c:v>t totale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175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2.5"/>
            <c:noEndCap val="0"/>
          </c:errBars>
          <c:xVal>
            <c:numRef>
              <c:f>'dati base e appunti'!$K$222:$K$227</c:f>
              <c:numCache/>
            </c:numRef>
          </c:xVal>
          <c:yVal>
            <c:numRef>
              <c:f>'dati base e appunti'!$R$222:$R$227</c:f>
              <c:numCache/>
            </c:numRef>
          </c:yVal>
          <c:smooth val="0"/>
        </c:ser>
        <c:axId val="33290474"/>
        <c:axId val="16397163"/>
      </c:scatterChart>
      <c:valAx>
        <c:axId val="3329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7163"/>
        <c:crosses val="autoZero"/>
        <c:crossBetween val="midCat"/>
        <c:dispUnits/>
      </c:valAx>
      <c:valAx>
        <c:axId val="16397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0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49"/>
          <c:y val="0.02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"/>
          <c:y val="0"/>
          <c:w val="0.99275"/>
          <c:h val="0.99125"/>
        </c:manualLayout>
      </c:layout>
      <c:scatterChart>
        <c:scatterStyle val="lineMarker"/>
        <c:varyColors val="0"/>
        <c:ser>
          <c:idx val="0"/>
          <c:order val="0"/>
          <c:tx>
            <c:v>vecchia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'dati base e appunti'!$AG$154:$AG$162</c:f>
              <c:numCache/>
            </c:numRef>
          </c:xVal>
          <c:yVal>
            <c:numRef>
              <c:f>'dati base e appunti'!$AH$154:$AH$162</c:f>
              <c:numCache/>
            </c:numRef>
          </c:yVal>
          <c:smooth val="0"/>
        </c:ser>
        <c:axId val="59182636"/>
        <c:axId val="21666093"/>
      </c:scatterChart>
      <c:valAx>
        <c:axId val="5918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6093"/>
        <c:crosses val="autoZero"/>
        <c:crossBetween val="midCat"/>
        <c:dispUnits/>
      </c:valAx>
      <c:valAx>
        <c:axId val="21666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2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corretta</a:t>
            </a:r>
          </a:p>
        </c:rich>
      </c:tx>
      <c:layout>
        <c:manualLayout>
          <c:xMode val="factor"/>
          <c:yMode val="factor"/>
          <c:x val="-0.3192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1025"/>
          <c:w val="0.99375"/>
          <c:h val="0.98275"/>
        </c:manualLayout>
      </c:layout>
      <c:scatterChart>
        <c:scatterStyle val="lineMarker"/>
        <c:varyColors val="0"/>
        <c:ser>
          <c:idx val="0"/>
          <c:order val="0"/>
          <c:tx>
            <c:v>vecchia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'dati base e appunti'!$AG$154:$AG$162</c:f>
              <c:numCache/>
            </c:numRef>
          </c:xVal>
          <c:yVal>
            <c:numRef>
              <c:f>'dati base e appunti'!$AI$154:$AI$162</c:f>
              <c:numCache/>
            </c:numRef>
          </c:yVal>
          <c:smooth val="0"/>
        </c:ser>
        <c:axId val="66118766"/>
        <c:axId val="2752495"/>
      </c:scatterChart>
      <c:valAx>
        <c:axId val="6611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495"/>
        <c:crosses val="autoZero"/>
        <c:crossBetween val="midCat"/>
        <c:dispUnits/>
      </c:valAx>
      <c:valAx>
        <c:axId val="2752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18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625"/>
          <c:w val="0.9455"/>
          <c:h val="0.94825"/>
        </c:manualLayout>
      </c:layout>
      <c:scatterChart>
        <c:scatterStyle val="lineMarker"/>
        <c:varyColors val="0"/>
        <c:ser>
          <c:idx val="0"/>
          <c:order val="0"/>
          <c:tx>
            <c:v>andata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1.8"/>
            <c:noEndCap val="0"/>
          </c:errBars>
          <c:xVal>
            <c:numRef>
              <c:f>'dati base e appunti'!$AG$253:$AG$260</c:f>
              <c:numCache/>
            </c:numRef>
          </c:xVal>
          <c:yVal>
            <c:numRef>
              <c:f>'dati base e appunti'!$AH$253:$AH$260</c:f>
              <c:numCache/>
            </c:numRef>
          </c:yVal>
          <c:smooth val="0"/>
        </c:ser>
        <c:ser>
          <c:idx val="1"/>
          <c:order val="1"/>
          <c:tx>
            <c:v>ritorno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'dati base e appunti'!$AG$253:$AG$260</c:f>
              <c:numCache/>
            </c:numRef>
          </c:xVal>
          <c:yVal>
            <c:numRef>
              <c:f>'dati base e appunti'!$AJ$253:$AJ$260</c:f>
              <c:numCache/>
            </c:numRef>
          </c:yVal>
          <c:smooth val="0"/>
        </c:ser>
        <c:ser>
          <c:idx val="2"/>
          <c:order val="2"/>
          <c:tx>
            <c:v>totale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1.8"/>
            <c:noEndCap val="0"/>
          </c:errBars>
          <c:xVal>
            <c:numRef>
              <c:f>'dati base e appunti'!$AG$253:$AG$260</c:f>
              <c:numCache/>
            </c:numRef>
          </c:xVal>
          <c:yVal>
            <c:numRef>
              <c:f>'dati base e appunti'!$AL$253:$AL$260</c:f>
              <c:numCache/>
            </c:numRef>
          </c:yVal>
          <c:smooth val="0"/>
        </c:ser>
        <c:axId val="44694448"/>
        <c:axId val="19457969"/>
      </c:scatterChart>
      <c:valAx>
        <c:axId val="4469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7969"/>
        <c:crosses val="autoZero"/>
        <c:crossBetween val="midCat"/>
        <c:dispUnits/>
      </c:valAx>
      <c:valAx>
        <c:axId val="19457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4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0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525"/>
          <c:w val="0.9475"/>
          <c:h val="0.9495"/>
        </c:manualLayout>
      </c:layout>
      <c:scatterChart>
        <c:scatterStyle val="lineMarker"/>
        <c:varyColors val="0"/>
        <c:ser>
          <c:idx val="0"/>
          <c:order val="0"/>
          <c:tx>
            <c:v>andata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'dati base e appunti'!$U$315:$U$323</c:f>
              <c:numCache/>
            </c:numRef>
          </c:xVal>
          <c:yVal>
            <c:numRef>
              <c:f>'dati base e appunti'!$V$315:$V$323</c:f>
              <c:numCache/>
            </c:numRef>
          </c:yVal>
          <c:smooth val="0"/>
        </c:ser>
        <c:ser>
          <c:idx val="1"/>
          <c:order val="1"/>
          <c:tx>
            <c:v>totale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'dati base e appunti'!$U$315:$U$323</c:f>
              <c:numCache/>
            </c:numRef>
          </c:xVal>
          <c:yVal>
            <c:numRef>
              <c:f>'dati base e appunti'!$X$315:$X$323</c:f>
              <c:numCache/>
            </c:numRef>
          </c:yVal>
          <c:smooth val="0"/>
        </c:ser>
        <c:ser>
          <c:idx val="2"/>
          <c:order val="2"/>
          <c:tx>
            <c:v>ritorno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'dati base e appunti'!$U$315:$U$323</c:f>
              <c:numCache/>
            </c:numRef>
          </c:xVal>
          <c:yVal>
            <c:numRef>
              <c:f>'dati base e appunti'!$Z$315:$Z$323</c:f>
              <c:numCache/>
            </c:numRef>
          </c:yVal>
          <c:smooth val="0"/>
        </c:ser>
        <c:axId val="56808434"/>
        <c:axId val="1560691"/>
      </c:scatterChart>
      <c:valAx>
        <c:axId val="568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0691"/>
        <c:crosses val="autoZero"/>
        <c:crossBetween val="midCat"/>
        <c:dispUnits/>
      </c:valAx>
      <c:valAx>
        <c:axId val="1560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8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0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238</xdr:row>
      <xdr:rowOff>9525</xdr:rowOff>
    </xdr:from>
    <xdr:to>
      <xdr:col>12</xdr:col>
      <xdr:colOff>504825</xdr:colOff>
      <xdr:row>261</xdr:row>
      <xdr:rowOff>28575</xdr:rowOff>
    </xdr:to>
    <xdr:graphicFrame>
      <xdr:nvGraphicFramePr>
        <xdr:cNvPr id="1" name="Chart 1"/>
        <xdr:cNvGraphicFramePr/>
      </xdr:nvGraphicFramePr>
      <xdr:xfrm>
        <a:off x="1885950" y="39309675"/>
        <a:ext cx="6467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237</xdr:row>
      <xdr:rowOff>133350</xdr:rowOff>
    </xdr:from>
    <xdr:to>
      <xdr:col>22</xdr:col>
      <xdr:colOff>323850</xdr:colOff>
      <xdr:row>258</xdr:row>
      <xdr:rowOff>76200</xdr:rowOff>
    </xdr:to>
    <xdr:graphicFrame>
      <xdr:nvGraphicFramePr>
        <xdr:cNvPr id="2" name="Chart 2"/>
        <xdr:cNvGraphicFramePr/>
      </xdr:nvGraphicFramePr>
      <xdr:xfrm>
        <a:off x="9105900" y="39271575"/>
        <a:ext cx="56578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9525</xdr:colOff>
      <xdr:row>154</xdr:row>
      <xdr:rowOff>9525</xdr:rowOff>
    </xdr:from>
    <xdr:to>
      <xdr:col>46</xdr:col>
      <xdr:colOff>9525</xdr:colOff>
      <xdr:row>172</xdr:row>
      <xdr:rowOff>57150</xdr:rowOff>
    </xdr:to>
    <xdr:graphicFrame>
      <xdr:nvGraphicFramePr>
        <xdr:cNvPr id="3" name="Chart 5"/>
        <xdr:cNvGraphicFramePr/>
      </xdr:nvGraphicFramePr>
      <xdr:xfrm>
        <a:off x="23021925" y="25469850"/>
        <a:ext cx="60960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47</xdr:col>
      <xdr:colOff>28575</xdr:colOff>
      <xdr:row>154</xdr:row>
      <xdr:rowOff>0</xdr:rowOff>
    </xdr:from>
    <xdr:to>
      <xdr:col>56</xdr:col>
      <xdr:colOff>371475</xdr:colOff>
      <xdr:row>172</xdr:row>
      <xdr:rowOff>38100</xdr:rowOff>
    </xdr:to>
    <xdr:graphicFrame>
      <xdr:nvGraphicFramePr>
        <xdr:cNvPr id="4" name="Chart 6"/>
        <xdr:cNvGraphicFramePr/>
      </xdr:nvGraphicFramePr>
      <xdr:xfrm>
        <a:off x="29746575" y="25460325"/>
        <a:ext cx="582930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43</xdr:col>
      <xdr:colOff>314325</xdr:colOff>
      <xdr:row>246</xdr:row>
      <xdr:rowOff>57150</xdr:rowOff>
    </xdr:from>
    <xdr:to>
      <xdr:col>55</xdr:col>
      <xdr:colOff>0</xdr:colOff>
      <xdr:row>270</xdr:row>
      <xdr:rowOff>0</xdr:rowOff>
    </xdr:to>
    <xdr:graphicFrame>
      <xdr:nvGraphicFramePr>
        <xdr:cNvPr id="5" name="Chart 7"/>
        <xdr:cNvGraphicFramePr/>
      </xdr:nvGraphicFramePr>
      <xdr:xfrm>
        <a:off x="27593925" y="40681275"/>
        <a:ext cx="7000875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</xdr:colOff>
      <xdr:row>329</xdr:row>
      <xdr:rowOff>9525</xdr:rowOff>
    </xdr:from>
    <xdr:to>
      <xdr:col>20</xdr:col>
      <xdr:colOff>400050</xdr:colOff>
      <xdr:row>355</xdr:row>
      <xdr:rowOff>0</xdr:rowOff>
    </xdr:to>
    <xdr:graphicFrame>
      <xdr:nvGraphicFramePr>
        <xdr:cNvPr id="6" name="Chart 9"/>
        <xdr:cNvGraphicFramePr/>
      </xdr:nvGraphicFramePr>
      <xdr:xfrm>
        <a:off x="6629400" y="54340125"/>
        <a:ext cx="6953250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2"/>
  <sheetViews>
    <sheetView tabSelected="1" zoomScale="85" zoomScaleNormal="85" workbookViewId="0" topLeftCell="F314">
      <selection activeCell="V341" sqref="V341"/>
    </sheetView>
  </sheetViews>
  <sheetFormatPr defaultColWidth="9.140625" defaultRowHeight="12.75"/>
  <cols>
    <col min="1" max="1" width="11.57421875" style="0" customWidth="1"/>
    <col min="2" max="2" width="15.421875" style="0" bestFit="1" customWidth="1"/>
    <col min="3" max="3" width="13.421875" style="0" bestFit="1" customWidth="1"/>
    <col min="4" max="4" width="3.7109375" style="0" customWidth="1"/>
    <col min="5" max="6" width="9.57421875" style="0" bestFit="1" customWidth="1"/>
    <col min="7" max="7" width="10.140625" style="0" customWidth="1"/>
    <col min="8" max="8" width="11.57421875" style="0" bestFit="1" customWidth="1"/>
    <col min="9" max="9" width="3.7109375" style="0" customWidth="1"/>
    <col min="10" max="10" width="10.421875" style="0" customWidth="1"/>
    <col min="11" max="14" width="9.28125" style="0" bestFit="1" customWidth="1"/>
    <col min="15" max="15" width="11.57421875" style="0" customWidth="1"/>
    <col min="16" max="16" width="9.7109375" style="0" bestFit="1" customWidth="1"/>
    <col min="17" max="17" width="10.57421875" style="0" bestFit="1" customWidth="1"/>
    <col min="18" max="18" width="10.7109375" style="0" bestFit="1" customWidth="1"/>
    <col min="19" max="24" width="9.421875" style="0" bestFit="1" customWidth="1"/>
  </cols>
  <sheetData>
    <row r="1" spans="1:4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84" t="s">
        <v>36</v>
      </c>
      <c r="O1" s="285"/>
      <c r="P1" s="285"/>
      <c r="Q1" s="285"/>
      <c r="R1" s="285"/>
      <c r="S1" s="285"/>
      <c r="T1" s="286"/>
      <c r="U1" s="51"/>
      <c r="V1" s="24"/>
      <c r="W1" s="24"/>
      <c r="X1" s="24"/>
      <c r="Y1" s="24"/>
      <c r="Z1" s="24"/>
      <c r="AA1" s="24"/>
      <c r="AB1" s="24"/>
      <c r="AC1" s="24"/>
      <c r="AD1" s="24"/>
      <c r="AE1" s="52"/>
      <c r="AG1" s="271" t="s">
        <v>201</v>
      </c>
      <c r="AH1" s="272"/>
      <c r="AI1" s="272"/>
      <c r="AJ1" s="272"/>
      <c r="AK1" s="272"/>
      <c r="AL1" s="272"/>
      <c r="AM1" s="272"/>
      <c r="AN1" s="273"/>
      <c r="AO1" s="51"/>
      <c r="AP1" s="51"/>
      <c r="AQ1" s="51"/>
      <c r="AR1" s="51"/>
      <c r="AS1" s="51"/>
      <c r="AT1" s="52"/>
    </row>
    <row r="2" spans="1:46" ht="12.75">
      <c r="A2" s="1"/>
      <c r="B2" s="281" t="s">
        <v>0</v>
      </c>
      <c r="C2" s="283"/>
      <c r="D2" s="283"/>
      <c r="E2" s="282"/>
      <c r="G2" s="281" t="s">
        <v>6</v>
      </c>
      <c r="H2" s="283"/>
      <c r="I2" s="283"/>
      <c r="J2" s="282"/>
      <c r="K2" s="1" t="s">
        <v>8</v>
      </c>
      <c r="L2" s="1" t="s">
        <v>15</v>
      </c>
      <c r="M2" s="1"/>
      <c r="N2" s="25"/>
      <c r="O2" s="19"/>
      <c r="P2" s="20"/>
      <c r="Q2" s="20"/>
      <c r="R2" s="20"/>
      <c r="S2" s="20"/>
      <c r="T2" s="20"/>
      <c r="U2" s="20"/>
      <c r="V2" s="19"/>
      <c r="W2" s="19"/>
      <c r="X2" s="19"/>
      <c r="Y2" s="19"/>
      <c r="Z2" s="19"/>
      <c r="AA2" s="19"/>
      <c r="AB2" s="19"/>
      <c r="AC2" s="19"/>
      <c r="AD2" s="19"/>
      <c r="AE2" s="26"/>
      <c r="AG2" s="47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6"/>
    </row>
    <row r="3" spans="1:46" ht="12.75">
      <c r="A3" s="1"/>
      <c r="B3" s="4" t="s">
        <v>1</v>
      </c>
      <c r="C3" s="2" t="s">
        <v>2</v>
      </c>
      <c r="D3" s="287" t="s">
        <v>9</v>
      </c>
      <c r="E3" s="288"/>
      <c r="G3" s="4" t="s">
        <v>5</v>
      </c>
      <c r="H3" s="2" t="s">
        <v>2</v>
      </c>
      <c r="I3" s="287" t="s">
        <v>9</v>
      </c>
      <c r="J3" s="288"/>
      <c r="K3" s="14" t="s">
        <v>10</v>
      </c>
      <c r="L3" s="14" t="s">
        <v>57</v>
      </c>
      <c r="M3" s="14"/>
      <c r="N3" s="53"/>
      <c r="O3" s="19"/>
      <c r="P3" s="20"/>
      <c r="Q3" s="20"/>
      <c r="R3" s="20"/>
      <c r="S3" s="20"/>
      <c r="T3" s="20"/>
      <c r="U3" s="20"/>
      <c r="V3" s="19"/>
      <c r="W3" s="19"/>
      <c r="X3" s="19" t="s">
        <v>67</v>
      </c>
      <c r="Y3" s="19"/>
      <c r="Z3" s="19"/>
      <c r="AA3" s="19"/>
      <c r="AB3" s="19"/>
      <c r="AC3" s="19"/>
      <c r="AD3" s="19"/>
      <c r="AE3" s="26"/>
      <c r="AG3" s="47"/>
      <c r="AH3" s="20"/>
      <c r="AQ3" s="20"/>
      <c r="AR3" s="20"/>
      <c r="AS3" s="20"/>
      <c r="AT3" s="26"/>
    </row>
    <row r="4" spans="1:46" ht="13.5" thickBot="1">
      <c r="A4" s="1"/>
      <c r="B4" s="5">
        <v>1</v>
      </c>
      <c r="C4" s="3">
        <v>54.44</v>
      </c>
      <c r="D4" s="3" t="s">
        <v>12</v>
      </c>
      <c r="E4" s="6">
        <v>0.01</v>
      </c>
      <c r="F4" s="1"/>
      <c r="G4" s="5">
        <v>1</v>
      </c>
      <c r="H4" s="3">
        <v>53.08</v>
      </c>
      <c r="I4" s="3" t="s">
        <v>12</v>
      </c>
      <c r="J4" s="6">
        <v>0.01</v>
      </c>
      <c r="K4" s="1"/>
      <c r="L4" s="1"/>
      <c r="M4" s="1"/>
      <c r="N4" s="25"/>
      <c r="O4" s="19"/>
      <c r="P4" s="19"/>
      <c r="Q4" s="19"/>
      <c r="R4" s="19"/>
      <c r="S4" s="19"/>
      <c r="T4" s="19"/>
      <c r="U4" s="19"/>
      <c r="V4" s="19"/>
      <c r="W4" s="19"/>
      <c r="X4" s="19" t="s">
        <v>68</v>
      </c>
      <c r="Y4" s="19"/>
      <c r="Z4" s="19"/>
      <c r="AA4" s="19"/>
      <c r="AB4" s="19"/>
      <c r="AC4" s="19"/>
      <c r="AD4" s="19"/>
      <c r="AE4" s="26"/>
      <c r="AG4" s="47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6"/>
    </row>
    <row r="5" spans="1:46" ht="12.75">
      <c r="A5" s="1"/>
      <c r="B5" s="5">
        <v>2</v>
      </c>
      <c r="C5" s="3">
        <v>54.6</v>
      </c>
      <c r="D5" s="3" t="s">
        <v>12</v>
      </c>
      <c r="E5" s="6">
        <v>0.01</v>
      </c>
      <c r="F5" s="1"/>
      <c r="G5" s="5">
        <v>2</v>
      </c>
      <c r="H5" s="3">
        <v>53.03</v>
      </c>
      <c r="I5" s="3" t="s">
        <v>12</v>
      </c>
      <c r="J5" s="6">
        <v>0.01</v>
      </c>
      <c r="K5" s="19" t="s">
        <v>8</v>
      </c>
      <c r="L5" s="19" t="s">
        <v>26</v>
      </c>
      <c r="M5" s="19"/>
      <c r="N5" s="25"/>
      <c r="O5" s="19"/>
      <c r="P5" s="281" t="s">
        <v>6</v>
      </c>
      <c r="Q5" s="283"/>
      <c r="R5" s="283"/>
      <c r="S5" s="282"/>
      <c r="T5" s="19" t="s">
        <v>8</v>
      </c>
      <c r="U5" s="19" t="s">
        <v>26</v>
      </c>
      <c r="V5" s="19"/>
      <c r="W5" s="19"/>
      <c r="X5" s="19"/>
      <c r="Y5" s="19"/>
      <c r="Z5" s="19"/>
      <c r="AA5" s="19"/>
      <c r="AB5" s="19"/>
      <c r="AC5" s="19"/>
      <c r="AD5" s="19"/>
      <c r="AE5" s="26"/>
      <c r="AG5" s="47"/>
      <c r="AH5" s="20"/>
      <c r="AI5" s="74" t="s">
        <v>203</v>
      </c>
      <c r="AJ5" s="75" t="s">
        <v>208</v>
      </c>
      <c r="AK5" s="169" t="s">
        <v>202</v>
      </c>
      <c r="AL5" s="20"/>
      <c r="AM5" s="74" t="s">
        <v>204</v>
      </c>
      <c r="AN5" s="75" t="s">
        <v>208</v>
      </c>
      <c r="AO5" s="169" t="s">
        <v>202</v>
      </c>
      <c r="AP5" s="20"/>
      <c r="AQ5" s="74" t="s">
        <v>204</v>
      </c>
      <c r="AR5" s="75" t="s">
        <v>207</v>
      </c>
      <c r="AS5" s="169" t="s">
        <v>202</v>
      </c>
      <c r="AT5" s="26"/>
    </row>
    <row r="6" spans="1:46" ht="13.5" thickBot="1">
      <c r="A6" s="1"/>
      <c r="B6" s="5">
        <v>3</v>
      </c>
      <c r="C6" s="3">
        <v>54.47</v>
      </c>
      <c r="D6" s="3" t="s">
        <v>12</v>
      </c>
      <c r="E6" s="6">
        <v>0.01</v>
      </c>
      <c r="F6" s="1"/>
      <c r="G6" s="5">
        <v>3</v>
      </c>
      <c r="H6" s="3">
        <v>53.1</v>
      </c>
      <c r="I6" s="3" t="s">
        <v>12</v>
      </c>
      <c r="J6" s="6">
        <v>0.01</v>
      </c>
      <c r="K6" s="54" t="s">
        <v>10</v>
      </c>
      <c r="L6" s="19">
        <f>SUM(H4:H13)/10</f>
        <v>53.113</v>
      </c>
      <c r="M6" s="19"/>
      <c r="N6" s="25"/>
      <c r="O6" s="19"/>
      <c r="P6" s="4" t="s">
        <v>15</v>
      </c>
      <c r="Q6" s="2" t="s">
        <v>17</v>
      </c>
      <c r="R6" s="15" t="s">
        <v>16</v>
      </c>
      <c r="S6" s="16" t="s">
        <v>20</v>
      </c>
      <c r="T6" s="54" t="s">
        <v>10</v>
      </c>
      <c r="U6" s="19">
        <f>SUM(S7:S15)/9</f>
        <v>53.16611111111112</v>
      </c>
      <c r="V6" s="19"/>
      <c r="W6" s="19"/>
      <c r="X6" s="19"/>
      <c r="Y6" s="19"/>
      <c r="Z6" s="19"/>
      <c r="AA6" s="19"/>
      <c r="AB6" s="19"/>
      <c r="AC6" s="19"/>
      <c r="AD6" s="19"/>
      <c r="AE6" s="26"/>
      <c r="AG6" s="47"/>
      <c r="AH6" s="20"/>
      <c r="AI6" s="95">
        <v>1</v>
      </c>
      <c r="AJ6" s="27">
        <v>311</v>
      </c>
      <c r="AK6" s="154">
        <v>1</v>
      </c>
      <c r="AL6" s="20"/>
      <c r="AM6" s="95">
        <v>1</v>
      </c>
      <c r="AN6" s="27">
        <v>197</v>
      </c>
      <c r="AO6" s="154">
        <v>1</v>
      </c>
      <c r="AP6" s="20"/>
      <c r="AQ6" s="95">
        <v>1</v>
      </c>
      <c r="AR6" s="27">
        <v>88.5</v>
      </c>
      <c r="AS6" s="154">
        <v>0.1</v>
      </c>
      <c r="AT6" s="26"/>
    </row>
    <row r="7" spans="1:46" ht="12.75">
      <c r="A7" s="1"/>
      <c r="B7" s="5">
        <v>4</v>
      </c>
      <c r="C7" s="3">
        <v>54.55</v>
      </c>
      <c r="D7" s="3" t="s">
        <v>12</v>
      </c>
      <c r="E7" s="6">
        <v>0.01</v>
      </c>
      <c r="F7" s="1"/>
      <c r="G7" s="5">
        <v>4</v>
      </c>
      <c r="H7" s="3">
        <v>53.11</v>
      </c>
      <c r="I7" s="3" t="s">
        <v>12</v>
      </c>
      <c r="J7" s="6">
        <v>0.01</v>
      </c>
      <c r="K7" s="19" t="s">
        <v>31</v>
      </c>
      <c r="L7" s="19" t="s">
        <v>32</v>
      </c>
      <c r="M7" s="19"/>
      <c r="N7" s="25"/>
      <c r="O7" s="19"/>
      <c r="P7" s="5">
        <v>1</v>
      </c>
      <c r="Q7" s="3">
        <v>53.5</v>
      </c>
      <c r="R7" s="3">
        <v>53.32</v>
      </c>
      <c r="S7" s="6">
        <f>(Q7+R7)/2</f>
        <v>53.41</v>
      </c>
      <c r="T7" s="19" t="s">
        <v>31</v>
      </c>
      <c r="U7" s="19" t="s">
        <v>32</v>
      </c>
      <c r="V7" s="19"/>
      <c r="W7" s="19"/>
      <c r="X7" s="19"/>
      <c r="Y7" s="19"/>
      <c r="Z7" s="19"/>
      <c r="AA7" s="19"/>
      <c r="AB7" s="19"/>
      <c r="AC7" s="19"/>
      <c r="AD7" s="19"/>
      <c r="AE7" s="26"/>
      <c r="AG7" s="47"/>
      <c r="AH7" s="20"/>
      <c r="AI7" s="95">
        <v>2</v>
      </c>
      <c r="AJ7" s="27">
        <v>312</v>
      </c>
      <c r="AK7" s="20"/>
      <c r="AL7" s="20"/>
      <c r="AM7" s="95">
        <v>2</v>
      </c>
      <c r="AN7" s="27">
        <v>197</v>
      </c>
      <c r="AO7" s="20"/>
      <c r="AP7" s="20"/>
      <c r="AQ7" s="95">
        <v>2</v>
      </c>
      <c r="AR7" s="27">
        <v>88.7</v>
      </c>
      <c r="AS7" s="20"/>
      <c r="AT7" s="26"/>
    </row>
    <row r="8" spans="1:46" ht="12.75">
      <c r="A8" s="1"/>
      <c r="B8" s="5">
        <v>5</v>
      </c>
      <c r="C8" s="3">
        <v>54.59</v>
      </c>
      <c r="D8" s="3" t="s">
        <v>12</v>
      </c>
      <c r="E8" s="6">
        <v>0.01</v>
      </c>
      <c r="F8" s="1"/>
      <c r="G8" s="5">
        <v>5</v>
      </c>
      <c r="H8" s="3">
        <v>53.06</v>
      </c>
      <c r="I8" s="3" t="s">
        <v>12</v>
      </c>
      <c r="J8" s="6">
        <v>0.01</v>
      </c>
      <c r="K8" s="19">
        <f>STDEV(H4:H13)</f>
        <v>0.05034326613053578</v>
      </c>
      <c r="L8" s="19">
        <f>K8/9</f>
        <v>0.005593696236726198</v>
      </c>
      <c r="M8" s="19"/>
      <c r="N8" s="25"/>
      <c r="O8" s="19"/>
      <c r="P8" s="5">
        <v>2</v>
      </c>
      <c r="Q8" s="3">
        <v>53.14</v>
      </c>
      <c r="R8" s="3">
        <v>53.04</v>
      </c>
      <c r="S8" s="6">
        <f aca="true" t="shared" si="0" ref="S8:S14">(Q8+R8)/2</f>
        <v>53.09</v>
      </c>
      <c r="T8" s="19">
        <f>STDEV(S7:S15)</f>
        <v>0.11791887512162634</v>
      </c>
      <c r="U8" s="19">
        <f>T8/9</f>
        <v>0.01310209723573626</v>
      </c>
      <c r="V8" s="19"/>
      <c r="W8" s="19"/>
      <c r="X8" s="19"/>
      <c r="Y8" s="19"/>
      <c r="Z8" s="19"/>
      <c r="AA8" s="19"/>
      <c r="AB8" s="19"/>
      <c r="AC8" s="19"/>
      <c r="AD8" s="19"/>
      <c r="AE8" s="26"/>
      <c r="AG8" s="47"/>
      <c r="AH8" s="20"/>
      <c r="AI8" s="95">
        <v>3</v>
      </c>
      <c r="AJ8" s="27">
        <v>311</v>
      </c>
      <c r="AK8" s="20"/>
      <c r="AL8" s="20"/>
      <c r="AM8" s="95">
        <v>3</v>
      </c>
      <c r="AN8" s="27">
        <v>197</v>
      </c>
      <c r="AO8" s="20"/>
      <c r="AP8" s="20"/>
      <c r="AQ8" s="95">
        <v>3</v>
      </c>
      <c r="AR8" s="27">
        <v>88.5</v>
      </c>
      <c r="AS8" s="20"/>
      <c r="AT8" s="26"/>
    </row>
    <row r="9" spans="1:46" ht="12.75">
      <c r="A9" s="1"/>
      <c r="B9" s="5">
        <v>6</v>
      </c>
      <c r="C9" s="3">
        <v>54.73</v>
      </c>
      <c r="D9" s="3" t="s">
        <v>12</v>
      </c>
      <c r="E9" s="6">
        <v>0.01</v>
      </c>
      <c r="F9" s="1"/>
      <c r="G9" s="5">
        <v>6</v>
      </c>
      <c r="H9" s="3">
        <v>53.19</v>
      </c>
      <c r="I9" s="3" t="s">
        <v>12</v>
      </c>
      <c r="J9" s="6">
        <v>0.01</v>
      </c>
      <c r="K9" s="1"/>
      <c r="L9" s="1"/>
      <c r="M9" s="1"/>
      <c r="N9" s="25"/>
      <c r="O9" s="19"/>
      <c r="P9" s="5">
        <v>3</v>
      </c>
      <c r="Q9" s="3">
        <v>53.28</v>
      </c>
      <c r="R9" s="3">
        <v>53.16</v>
      </c>
      <c r="S9" s="6">
        <f t="shared" si="0"/>
        <v>53.22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6"/>
      <c r="AG9" s="47"/>
      <c r="AH9" s="20"/>
      <c r="AI9" s="95">
        <v>4</v>
      </c>
      <c r="AJ9" s="27">
        <v>311</v>
      </c>
      <c r="AK9" s="20"/>
      <c r="AL9" s="20"/>
      <c r="AM9" s="95">
        <v>4</v>
      </c>
      <c r="AN9" s="27">
        <v>198</v>
      </c>
      <c r="AO9" s="20"/>
      <c r="AP9" s="20"/>
      <c r="AQ9" s="95">
        <v>4</v>
      </c>
      <c r="AR9" s="27">
        <v>88.8</v>
      </c>
      <c r="AS9" s="20"/>
      <c r="AT9" s="26"/>
    </row>
    <row r="10" spans="1:46" ht="12.75">
      <c r="A10" s="1"/>
      <c r="B10" s="5">
        <v>7</v>
      </c>
      <c r="C10" s="3">
        <v>54.52</v>
      </c>
      <c r="D10" s="3" t="s">
        <v>12</v>
      </c>
      <c r="E10" s="6">
        <v>0.01</v>
      </c>
      <c r="F10" s="1"/>
      <c r="G10" s="5">
        <v>7</v>
      </c>
      <c r="H10" s="3">
        <v>53.13</v>
      </c>
      <c r="I10" s="3" t="s">
        <v>12</v>
      </c>
      <c r="J10" s="6">
        <v>0.01</v>
      </c>
      <c r="K10" s="1"/>
      <c r="L10" s="1"/>
      <c r="M10" s="1"/>
      <c r="N10" s="25"/>
      <c r="O10" s="19"/>
      <c r="P10" s="5">
        <v>4</v>
      </c>
      <c r="Q10" s="3">
        <v>53</v>
      </c>
      <c r="R10" s="3">
        <v>53.03</v>
      </c>
      <c r="S10" s="6">
        <f t="shared" si="0"/>
        <v>53.015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6"/>
      <c r="AG10" s="47"/>
      <c r="AH10" s="20"/>
      <c r="AI10" s="95">
        <v>5</v>
      </c>
      <c r="AJ10" s="27">
        <v>312</v>
      </c>
      <c r="AK10" s="20"/>
      <c r="AL10" s="20"/>
      <c r="AM10" s="95">
        <v>5</v>
      </c>
      <c r="AN10" s="27">
        <v>197</v>
      </c>
      <c r="AO10" s="20"/>
      <c r="AP10" s="20"/>
      <c r="AQ10" s="95">
        <v>5</v>
      </c>
      <c r="AR10" s="27">
        <v>88.7</v>
      </c>
      <c r="AS10" s="20"/>
      <c r="AT10" s="26"/>
    </row>
    <row r="11" spans="1:46" ht="12.75">
      <c r="A11" s="1"/>
      <c r="B11" s="5">
        <v>8</v>
      </c>
      <c r="C11" s="3">
        <v>54.1</v>
      </c>
      <c r="D11" s="3" t="s">
        <v>12</v>
      </c>
      <c r="E11" s="6">
        <v>0.01</v>
      </c>
      <c r="F11" s="1"/>
      <c r="G11" s="5">
        <v>8</v>
      </c>
      <c r="H11" s="3">
        <v>53.1</v>
      </c>
      <c r="I11" s="3" t="s">
        <v>12</v>
      </c>
      <c r="J11" s="6">
        <v>0.01</v>
      </c>
      <c r="K11" s="1"/>
      <c r="L11" s="1"/>
      <c r="M11" s="1"/>
      <c r="N11" s="25"/>
      <c r="O11" s="19"/>
      <c r="P11" s="5">
        <v>5</v>
      </c>
      <c r="Q11" s="3">
        <v>53.17</v>
      </c>
      <c r="R11" s="3">
        <v>53.29</v>
      </c>
      <c r="S11" s="6">
        <f t="shared" si="0"/>
        <v>53.230000000000004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6"/>
      <c r="AG11" s="47"/>
      <c r="AH11" s="20"/>
      <c r="AI11" s="95">
        <v>6</v>
      </c>
      <c r="AJ11" s="27">
        <v>311</v>
      </c>
      <c r="AK11" s="20"/>
      <c r="AL11" s="20"/>
      <c r="AM11" s="95">
        <v>6</v>
      </c>
      <c r="AN11" s="27">
        <v>197</v>
      </c>
      <c r="AO11" s="20"/>
      <c r="AP11" s="20"/>
      <c r="AQ11" s="95">
        <v>6</v>
      </c>
      <c r="AR11" s="27">
        <v>88.7</v>
      </c>
      <c r="AS11" s="20"/>
      <c r="AT11" s="26"/>
    </row>
    <row r="12" spans="1:46" ht="12.75">
      <c r="A12" s="1"/>
      <c r="B12" s="5">
        <v>9</v>
      </c>
      <c r="C12" s="3">
        <v>54.57</v>
      </c>
      <c r="D12" s="3" t="s">
        <v>12</v>
      </c>
      <c r="E12" s="6">
        <v>0.01</v>
      </c>
      <c r="F12" s="1"/>
      <c r="G12" s="5">
        <v>9</v>
      </c>
      <c r="H12" s="3">
        <v>53.17</v>
      </c>
      <c r="I12" s="3" t="s">
        <v>12</v>
      </c>
      <c r="J12" s="6">
        <v>0.01</v>
      </c>
      <c r="K12" s="1"/>
      <c r="L12" s="1"/>
      <c r="M12" s="1"/>
      <c r="N12" s="25"/>
      <c r="O12" s="19"/>
      <c r="P12" s="5">
        <v>6</v>
      </c>
      <c r="Q12" s="3">
        <v>53.05</v>
      </c>
      <c r="R12" s="3">
        <v>53.18</v>
      </c>
      <c r="S12" s="6">
        <f t="shared" si="0"/>
        <v>53.114999999999995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6"/>
      <c r="AG12" s="47"/>
      <c r="AH12" s="20"/>
      <c r="AI12" s="95">
        <v>7</v>
      </c>
      <c r="AJ12" s="27">
        <v>310</v>
      </c>
      <c r="AK12" s="20"/>
      <c r="AL12" s="20"/>
      <c r="AM12" s="95">
        <v>7</v>
      </c>
      <c r="AN12" s="27">
        <v>199</v>
      </c>
      <c r="AO12" s="20"/>
      <c r="AP12" s="20"/>
      <c r="AQ12" s="95">
        <v>7</v>
      </c>
      <c r="AR12" s="27">
        <v>88.6</v>
      </c>
      <c r="AS12" s="20"/>
      <c r="AT12" s="26"/>
    </row>
    <row r="13" spans="1:46" ht="13.5" thickBot="1">
      <c r="A13" s="1"/>
      <c r="B13" s="7">
        <v>10</v>
      </c>
      <c r="C13" s="8">
        <v>54.52</v>
      </c>
      <c r="D13" s="8" t="s">
        <v>12</v>
      </c>
      <c r="E13" s="9">
        <v>0.01</v>
      </c>
      <c r="F13" s="1"/>
      <c r="G13" s="7">
        <v>10</v>
      </c>
      <c r="H13" s="8">
        <v>53.16</v>
      </c>
      <c r="I13" s="8" t="s">
        <v>12</v>
      </c>
      <c r="J13" s="6">
        <v>0.01</v>
      </c>
      <c r="K13" s="1"/>
      <c r="L13" s="1"/>
      <c r="M13" s="1"/>
      <c r="N13" s="25"/>
      <c r="O13" s="19"/>
      <c r="P13" s="5">
        <v>7</v>
      </c>
      <c r="Q13" s="3">
        <v>53</v>
      </c>
      <c r="R13" s="3">
        <v>53.11</v>
      </c>
      <c r="S13" s="6">
        <f t="shared" si="0"/>
        <v>53.055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6"/>
      <c r="AG13" s="47"/>
      <c r="AH13" s="20"/>
      <c r="AI13" s="95">
        <v>8</v>
      </c>
      <c r="AJ13" s="27">
        <v>313</v>
      </c>
      <c r="AK13" s="20"/>
      <c r="AL13" s="20"/>
      <c r="AM13" s="95">
        <v>8</v>
      </c>
      <c r="AN13" s="27">
        <v>197</v>
      </c>
      <c r="AO13" s="20"/>
      <c r="AP13" s="20"/>
      <c r="AQ13" s="95">
        <v>8</v>
      </c>
      <c r="AR13" s="27">
        <v>88.9</v>
      </c>
      <c r="AS13" s="20"/>
      <c r="AT13" s="26"/>
    </row>
    <row r="14" spans="1:46" ht="12.75">
      <c r="A14" s="1"/>
      <c r="B14" s="10" t="s">
        <v>4</v>
      </c>
      <c r="C14" s="40">
        <v>0.807</v>
      </c>
      <c r="D14" s="11" t="s">
        <v>12</v>
      </c>
      <c r="E14" s="42">
        <v>0.009</v>
      </c>
      <c r="F14" s="1"/>
      <c r="G14" s="10" t="s">
        <v>7</v>
      </c>
      <c r="H14" s="40">
        <v>0.807</v>
      </c>
      <c r="I14" s="11" t="s">
        <v>12</v>
      </c>
      <c r="J14" s="42">
        <v>0.009</v>
      </c>
      <c r="K14" s="1"/>
      <c r="L14" s="1"/>
      <c r="M14" s="1"/>
      <c r="N14" s="25"/>
      <c r="O14" s="19"/>
      <c r="P14" s="5">
        <v>8</v>
      </c>
      <c r="Q14" s="3">
        <v>53.16</v>
      </c>
      <c r="R14" s="3">
        <v>53.16</v>
      </c>
      <c r="S14" s="6">
        <f t="shared" si="0"/>
        <v>53.16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6"/>
      <c r="AG14" s="47"/>
      <c r="AH14" s="20"/>
      <c r="AI14" s="95">
        <v>9</v>
      </c>
      <c r="AJ14" s="27">
        <v>312</v>
      </c>
      <c r="AK14" s="20"/>
      <c r="AL14" s="20"/>
      <c r="AM14" s="95">
        <v>9</v>
      </c>
      <c r="AN14" s="27">
        <v>197</v>
      </c>
      <c r="AO14" s="20"/>
      <c r="AP14" s="20"/>
      <c r="AQ14" s="95">
        <v>9</v>
      </c>
      <c r="AR14" s="27">
        <v>88.5</v>
      </c>
      <c r="AS14" s="20"/>
      <c r="AT14" s="26"/>
    </row>
    <row r="15" spans="1:46" ht="13.5" thickBot="1">
      <c r="A15" s="1"/>
      <c r="B15" s="13" t="s">
        <v>3</v>
      </c>
      <c r="C15" s="41">
        <v>0.508</v>
      </c>
      <c r="D15" s="8" t="s">
        <v>12</v>
      </c>
      <c r="E15" s="43">
        <v>0.002</v>
      </c>
      <c r="F15" s="1"/>
      <c r="G15" s="13" t="s">
        <v>3</v>
      </c>
      <c r="H15" s="41">
        <v>0.508</v>
      </c>
      <c r="I15" s="8" t="s">
        <v>12</v>
      </c>
      <c r="J15" s="43">
        <v>0.002</v>
      </c>
      <c r="K15" s="1"/>
      <c r="L15" s="1"/>
      <c r="M15" s="1"/>
      <c r="N15" s="25"/>
      <c r="O15" s="19"/>
      <c r="P15" s="5">
        <v>9</v>
      </c>
      <c r="Q15" s="3">
        <v>53.22</v>
      </c>
      <c r="R15" s="3">
        <v>53.18</v>
      </c>
      <c r="S15" s="6">
        <f>(Q15+R15)/2</f>
        <v>53.2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6"/>
      <c r="AG15" s="47"/>
      <c r="AH15" s="20"/>
      <c r="AI15" s="76">
        <v>10</v>
      </c>
      <c r="AJ15" s="66">
        <v>311</v>
      </c>
      <c r="AK15" s="20"/>
      <c r="AL15" s="20"/>
      <c r="AM15" s="76">
        <v>10</v>
      </c>
      <c r="AN15" s="66">
        <v>199</v>
      </c>
      <c r="AO15" s="20"/>
      <c r="AP15" s="20"/>
      <c r="AQ15" s="76">
        <v>10</v>
      </c>
      <c r="AR15" s="66">
        <v>88.7</v>
      </c>
      <c r="AS15" s="20"/>
      <c r="AT15" s="26"/>
    </row>
    <row r="16" spans="1:46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5"/>
      <c r="O16" s="19"/>
      <c r="P16" s="7">
        <v>10</v>
      </c>
      <c r="Q16" s="290" t="s">
        <v>19</v>
      </c>
      <c r="R16" s="291"/>
      <c r="S16" s="292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6"/>
      <c r="AG16" s="47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6"/>
    </row>
    <row r="17" spans="1:46" ht="13.5" thickBot="1">
      <c r="A17" s="1" t="s">
        <v>107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5"/>
      <c r="O17" s="19"/>
      <c r="P17" s="10" t="s">
        <v>7</v>
      </c>
      <c r="Q17" s="40">
        <v>0.807</v>
      </c>
      <c r="R17" s="11" t="s">
        <v>12</v>
      </c>
      <c r="S17" s="42">
        <v>0.009</v>
      </c>
      <c r="T17" s="19" t="s">
        <v>25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6"/>
      <c r="AG17" s="47"/>
      <c r="AH17" s="20"/>
      <c r="AI17" s="74" t="s">
        <v>205</v>
      </c>
      <c r="AJ17" s="75">
        <f>SUM(AJ6:AJ15)/10</f>
        <v>311.4</v>
      </c>
      <c r="AK17" s="20" t="s">
        <v>209</v>
      </c>
      <c r="AL17" s="20"/>
      <c r="AM17" s="74" t="s">
        <v>205</v>
      </c>
      <c r="AN17" s="75">
        <f>SUM(AN6:AN15)/10</f>
        <v>197.5</v>
      </c>
      <c r="AO17" s="20" t="s">
        <v>209</v>
      </c>
      <c r="AP17" s="20"/>
      <c r="AQ17" s="74" t="s">
        <v>206</v>
      </c>
      <c r="AR17" s="75">
        <f>SUM(AR6:AR15)/10</f>
        <v>88.66</v>
      </c>
      <c r="AS17" s="20" t="s">
        <v>210</v>
      </c>
      <c r="AT17" s="26"/>
    </row>
    <row r="18" spans="1:46" ht="13.5" thickBot="1">
      <c r="A18" s="1" t="s">
        <v>108</v>
      </c>
      <c r="B18" s="1"/>
      <c r="C18" s="1"/>
      <c r="D18" s="1"/>
      <c r="E18" s="1"/>
      <c r="F18" s="1"/>
      <c r="G18" s="1"/>
      <c r="H18" s="1"/>
      <c r="I18" s="1"/>
      <c r="J18" s="38" t="s">
        <v>11</v>
      </c>
      <c r="K18" s="12" t="s">
        <v>10</v>
      </c>
      <c r="L18" s="19"/>
      <c r="M18" s="19"/>
      <c r="N18" s="25"/>
      <c r="O18" s="19"/>
      <c r="P18" s="13" t="s">
        <v>3</v>
      </c>
      <c r="Q18" s="41">
        <v>0.508</v>
      </c>
      <c r="R18" s="8" t="s">
        <v>12</v>
      </c>
      <c r="S18" s="43">
        <v>0.002</v>
      </c>
      <c r="T18" s="19">
        <v>1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6"/>
      <c r="AG18" s="47"/>
      <c r="AH18" s="20"/>
      <c r="AI18" s="95" t="s">
        <v>18</v>
      </c>
      <c r="AJ18" s="27">
        <f>STDEV(AJ6:AJ15)</f>
        <v>0.8432740427131017</v>
      </c>
      <c r="AK18" s="20"/>
      <c r="AL18" s="20"/>
      <c r="AM18" s="95" t="s">
        <v>18</v>
      </c>
      <c r="AN18" s="27">
        <f>STDEV(AN6:AN15)</f>
        <v>0.8498365855987975</v>
      </c>
      <c r="AO18" s="20"/>
      <c r="AP18" s="20"/>
      <c r="AQ18" s="95" t="s">
        <v>18</v>
      </c>
      <c r="AR18" s="27">
        <f>STDEV(AR6:AR15)</f>
        <v>0.1349897115378944</v>
      </c>
      <c r="AS18" s="20"/>
      <c r="AT18" s="26"/>
    </row>
    <row r="19" spans="1:46" ht="13.5" thickBot="1">
      <c r="A19" s="1" t="s">
        <v>109</v>
      </c>
      <c r="D19" s="1"/>
      <c r="E19" s="1"/>
      <c r="F19" s="1"/>
      <c r="J19" s="35"/>
      <c r="K19" s="6" t="s">
        <v>13</v>
      </c>
      <c r="L19" s="19"/>
      <c r="M19" s="19"/>
      <c r="N19" s="25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6"/>
      <c r="AG19" s="47"/>
      <c r="AH19" s="20"/>
      <c r="AI19" s="76" t="s">
        <v>24</v>
      </c>
      <c r="AJ19" s="66">
        <f>AJ18/SQRT(10)</f>
        <v>0.2666666666671517</v>
      </c>
      <c r="AK19" s="20"/>
      <c r="AL19" s="20"/>
      <c r="AM19" s="76" t="s">
        <v>24</v>
      </c>
      <c r="AN19" s="66">
        <f>AN18/SQRT(10)</f>
        <v>0.26874192494328497</v>
      </c>
      <c r="AO19" s="20"/>
      <c r="AP19" s="20"/>
      <c r="AQ19" s="76" t="s">
        <v>24</v>
      </c>
      <c r="AR19" s="66">
        <f>AR18/SQRT(10)</f>
        <v>0.042687494914885715</v>
      </c>
      <c r="AS19" s="20"/>
      <c r="AT19" s="26"/>
    </row>
    <row r="20" spans="1:46" ht="13.5" thickBot="1">
      <c r="A20" s="1"/>
      <c r="D20" s="1"/>
      <c r="E20" s="1"/>
      <c r="F20" s="1"/>
      <c r="J20" s="39"/>
      <c r="K20" s="9" t="s">
        <v>14</v>
      </c>
      <c r="L20" s="19"/>
      <c r="M20" s="19"/>
      <c r="N20" s="25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6"/>
      <c r="AG20" s="47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6"/>
    </row>
    <row r="21" spans="1:46" ht="13.5" thickBot="1">
      <c r="A21" s="1"/>
      <c r="D21" s="1"/>
      <c r="E21" s="1"/>
      <c r="F21" s="1"/>
      <c r="N21" s="47"/>
      <c r="O21" s="19"/>
      <c r="P21" s="20"/>
      <c r="Q21" s="2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6"/>
      <c r="AG21" s="48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50"/>
    </row>
    <row r="22" spans="1:31" ht="12.75">
      <c r="A22" s="1"/>
      <c r="B22" s="1"/>
      <c r="C22" s="23"/>
      <c r="D22" s="24"/>
      <c r="E22" s="281" t="s">
        <v>34</v>
      </c>
      <c r="F22" s="283"/>
      <c r="G22" s="283"/>
      <c r="H22" s="282"/>
      <c r="N22" s="47"/>
      <c r="O22" s="19"/>
      <c r="P22" s="20"/>
      <c r="Q22" s="2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6"/>
    </row>
    <row r="23" spans="1:31" ht="12.75">
      <c r="A23" s="1"/>
      <c r="B23" s="1"/>
      <c r="C23" s="25"/>
      <c r="D23" s="19"/>
      <c r="E23" s="35" t="s">
        <v>18</v>
      </c>
      <c r="F23" s="3">
        <f>SQRT(F36/9)</f>
        <v>0.16427957200387888</v>
      </c>
      <c r="G23" s="21" t="s">
        <v>20</v>
      </c>
      <c r="H23" s="27">
        <f>SUM(C4:C13)/10</f>
        <v>54.509</v>
      </c>
      <c r="N23" s="47"/>
      <c r="O23" s="19"/>
      <c r="P23" s="20"/>
      <c r="Q23" s="2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6"/>
    </row>
    <row r="24" spans="1:31" ht="13.5" thickBot="1">
      <c r="A24" s="1"/>
      <c r="B24" s="1"/>
      <c r="C24" s="25"/>
      <c r="D24" s="19"/>
      <c r="E24" s="35" t="s">
        <v>1</v>
      </c>
      <c r="F24" s="3" t="s">
        <v>21</v>
      </c>
      <c r="G24" s="3" t="s">
        <v>22</v>
      </c>
      <c r="H24" s="27" t="s">
        <v>35</v>
      </c>
      <c r="N24" s="4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6"/>
    </row>
    <row r="25" spans="1:31" ht="13.5" thickBot="1">
      <c r="A25" s="1"/>
      <c r="B25" s="1"/>
      <c r="C25" s="38" t="s">
        <v>33</v>
      </c>
      <c r="D25" s="12"/>
      <c r="E25" s="5">
        <v>1</v>
      </c>
      <c r="F25" s="3">
        <v>54.44</v>
      </c>
      <c r="G25" s="22">
        <f aca="true" t="shared" si="1" ref="G25:G34">F25-H$23</f>
        <v>-0.06900000000000261</v>
      </c>
      <c r="H25" s="28">
        <f>G25^2</f>
        <v>0.00476100000000036</v>
      </c>
      <c r="N25" s="47"/>
      <c r="O25" s="20"/>
      <c r="P25" s="19"/>
      <c r="Q25" s="19"/>
      <c r="R25" s="19"/>
      <c r="S25" s="19"/>
      <c r="T25" s="19"/>
      <c r="U25" s="19"/>
      <c r="V25" s="19"/>
      <c r="W25" s="281" t="s">
        <v>40</v>
      </c>
      <c r="X25" s="282"/>
      <c r="Y25" s="19"/>
      <c r="Z25" s="19"/>
      <c r="AA25" s="19"/>
      <c r="AB25" s="19"/>
      <c r="AC25" s="19"/>
      <c r="AD25" s="19"/>
      <c r="AE25" s="26"/>
    </row>
    <row r="26" spans="1:31" ht="13.5" thickBot="1">
      <c r="A26" s="1"/>
      <c r="B26" s="1"/>
      <c r="C26" s="39">
        <f>STDEV(F25:F34)</f>
        <v>0.16427957200433682</v>
      </c>
      <c r="D26" s="9"/>
      <c r="E26" s="5">
        <v>2</v>
      </c>
      <c r="F26" s="3">
        <v>54.6</v>
      </c>
      <c r="G26" s="22">
        <f t="shared" si="1"/>
        <v>0.09100000000000108</v>
      </c>
      <c r="H26" s="28">
        <f aca="true" t="shared" si="2" ref="H26:H34">G26^2</f>
        <v>0.008281000000000196</v>
      </c>
      <c r="N26" s="47"/>
      <c r="O26" s="20"/>
      <c r="P26" s="281" t="s">
        <v>6</v>
      </c>
      <c r="Q26" s="283"/>
      <c r="R26" s="283"/>
      <c r="S26" s="282"/>
      <c r="T26" s="19" t="s">
        <v>8</v>
      </c>
      <c r="U26" s="19" t="s">
        <v>26</v>
      </c>
      <c r="V26" s="19"/>
      <c r="W26" s="35" t="s">
        <v>26</v>
      </c>
      <c r="X26" s="6" t="s">
        <v>31</v>
      </c>
      <c r="Y26" s="19"/>
      <c r="Z26" s="19"/>
      <c r="AA26" s="19"/>
      <c r="AB26" s="19"/>
      <c r="AC26" s="19"/>
      <c r="AD26" s="19"/>
      <c r="AE26" s="26"/>
    </row>
    <row r="27" spans="1:31" ht="13.5" thickBot="1">
      <c r="A27" s="1"/>
      <c r="B27" s="1"/>
      <c r="C27" s="25"/>
      <c r="D27" s="19"/>
      <c r="E27" s="5">
        <v>3</v>
      </c>
      <c r="F27" s="3">
        <v>54.47</v>
      </c>
      <c r="G27" s="22">
        <f t="shared" si="1"/>
        <v>-0.03900000000000148</v>
      </c>
      <c r="H27" s="28">
        <f t="shared" si="2"/>
        <v>0.0015210000000001154</v>
      </c>
      <c r="N27" s="47"/>
      <c r="O27" s="20"/>
      <c r="P27" s="4" t="s">
        <v>15</v>
      </c>
      <c r="Q27" s="2" t="s">
        <v>17</v>
      </c>
      <c r="R27" s="15" t="s">
        <v>16</v>
      </c>
      <c r="S27" s="16" t="s">
        <v>20</v>
      </c>
      <c r="T27" s="54" t="s">
        <v>13</v>
      </c>
      <c r="U27" s="19">
        <f>SUM(S28:S39)/12</f>
        <v>52.75333333333334</v>
      </c>
      <c r="V27" s="19"/>
      <c r="W27" s="39">
        <f>SUM(S29:S32,S34:S39)/10</f>
        <v>52.621500000000005</v>
      </c>
      <c r="X27" s="9">
        <f>STDEV(S29:S32,S34:S39)</f>
        <v>0.13511414927189572</v>
      </c>
      <c r="Y27" s="19"/>
      <c r="Z27" s="19"/>
      <c r="AA27" s="19"/>
      <c r="AB27" s="19"/>
      <c r="AC27" s="19"/>
      <c r="AD27" s="19"/>
      <c r="AE27" s="26"/>
    </row>
    <row r="28" spans="1:31" ht="12.75">
      <c r="A28" s="1"/>
      <c r="B28" s="1"/>
      <c r="C28" s="25"/>
      <c r="D28" s="19"/>
      <c r="E28" s="5">
        <v>4</v>
      </c>
      <c r="F28" s="3">
        <v>54.55</v>
      </c>
      <c r="G28" s="22">
        <f t="shared" si="1"/>
        <v>0.04099999999999682</v>
      </c>
      <c r="H28" s="28">
        <f t="shared" si="2"/>
        <v>0.001680999999999739</v>
      </c>
      <c r="N28" s="47"/>
      <c r="O28" s="19" t="s">
        <v>27</v>
      </c>
      <c r="P28" s="5">
        <v>1</v>
      </c>
      <c r="Q28" s="3">
        <v>53.43</v>
      </c>
      <c r="R28" s="3">
        <v>53.34</v>
      </c>
      <c r="S28" s="6">
        <f>(Q28+R28)/2</f>
        <v>53.385000000000005</v>
      </c>
      <c r="T28" s="19" t="s">
        <v>31</v>
      </c>
      <c r="U28" s="19" t="s">
        <v>32</v>
      </c>
      <c r="V28" s="19"/>
      <c r="W28" s="20"/>
      <c r="X28" s="19"/>
      <c r="Y28" s="19"/>
      <c r="Z28" s="19"/>
      <c r="AA28" s="19"/>
      <c r="AB28" s="19"/>
      <c r="AC28" s="19"/>
      <c r="AD28" s="19"/>
      <c r="AE28" s="26"/>
    </row>
    <row r="29" spans="1:31" ht="12.75">
      <c r="A29" s="1"/>
      <c r="B29" s="1"/>
      <c r="C29" s="25"/>
      <c r="D29" s="19"/>
      <c r="E29" s="5">
        <v>5</v>
      </c>
      <c r="F29" s="3">
        <v>54.59</v>
      </c>
      <c r="G29" s="22">
        <f t="shared" si="1"/>
        <v>0.08100000000000307</v>
      </c>
      <c r="H29" s="28">
        <f t="shared" si="2"/>
        <v>0.006561000000000497</v>
      </c>
      <c r="N29" s="47"/>
      <c r="O29" s="19"/>
      <c r="P29" s="5">
        <v>2</v>
      </c>
      <c r="Q29" s="3">
        <v>52.67</v>
      </c>
      <c r="R29" s="3">
        <v>52.73</v>
      </c>
      <c r="S29" s="6">
        <f aca="true" t="shared" si="3" ref="S29:S39">(Q29+R29)/2</f>
        <v>52.7</v>
      </c>
      <c r="T29" s="19">
        <f>STDEV(S28:S39)</f>
        <v>0.3314728381380004</v>
      </c>
      <c r="U29" s="19">
        <f>T29/12</f>
        <v>0.02762273651150003</v>
      </c>
      <c r="V29" s="19"/>
      <c r="W29" s="20"/>
      <c r="X29" s="19"/>
      <c r="Y29" s="19"/>
      <c r="Z29" s="19"/>
      <c r="AA29" s="19"/>
      <c r="AB29" s="19"/>
      <c r="AC29" s="19"/>
      <c r="AD29" s="19"/>
      <c r="AE29" s="26"/>
    </row>
    <row r="30" spans="1:31" ht="12.75">
      <c r="A30" s="1"/>
      <c r="B30" s="1"/>
      <c r="C30" s="25"/>
      <c r="D30" s="19"/>
      <c r="E30" s="5">
        <v>6</v>
      </c>
      <c r="F30" s="3">
        <v>54.73</v>
      </c>
      <c r="G30" s="22">
        <f t="shared" si="1"/>
        <v>0.22099999999999653</v>
      </c>
      <c r="H30" s="28">
        <f t="shared" si="2"/>
        <v>0.04884099999999847</v>
      </c>
      <c r="N30" s="47"/>
      <c r="O30" s="19"/>
      <c r="P30" s="5">
        <v>3</v>
      </c>
      <c r="Q30" s="3">
        <v>52.71</v>
      </c>
      <c r="R30" s="3">
        <v>52.65</v>
      </c>
      <c r="S30" s="6">
        <f t="shared" si="3"/>
        <v>52.68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6"/>
    </row>
    <row r="31" spans="1:31" ht="13.5" thickBot="1">
      <c r="A31" s="1"/>
      <c r="B31" s="1"/>
      <c r="C31" s="25"/>
      <c r="D31" s="19"/>
      <c r="E31" s="5">
        <v>7</v>
      </c>
      <c r="F31" s="3">
        <v>54.52</v>
      </c>
      <c r="G31" s="22">
        <f t="shared" si="1"/>
        <v>0.011000000000002785</v>
      </c>
      <c r="H31" s="28">
        <f t="shared" si="2"/>
        <v>0.00012100000000006127</v>
      </c>
      <c r="N31" s="47"/>
      <c r="O31" s="19"/>
      <c r="P31" s="5">
        <v>4</v>
      </c>
      <c r="Q31" s="3">
        <v>52.4</v>
      </c>
      <c r="R31" s="3">
        <v>52.58</v>
      </c>
      <c r="S31" s="6">
        <f t="shared" si="3"/>
        <v>52.489999999999995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6"/>
    </row>
    <row r="32" spans="1:31" ht="12.75">
      <c r="A32" s="1"/>
      <c r="B32" s="1"/>
      <c r="C32" s="25"/>
      <c r="D32" s="19"/>
      <c r="E32" s="5">
        <v>8</v>
      </c>
      <c r="F32" s="3">
        <v>54.1</v>
      </c>
      <c r="G32" s="22">
        <f t="shared" si="1"/>
        <v>-0.4089999999999989</v>
      </c>
      <c r="H32" s="28">
        <f t="shared" si="2"/>
        <v>0.16728099999999912</v>
      </c>
      <c r="N32" s="47"/>
      <c r="O32" s="19"/>
      <c r="P32" s="5">
        <v>5</v>
      </c>
      <c r="Q32" s="3">
        <v>52.83</v>
      </c>
      <c r="R32" s="3">
        <v>52.88</v>
      </c>
      <c r="S32" s="6">
        <f t="shared" si="3"/>
        <v>52.855000000000004</v>
      </c>
      <c r="T32" s="19"/>
      <c r="U32" s="38" t="s">
        <v>37</v>
      </c>
      <c r="V32" s="11" t="s">
        <v>38</v>
      </c>
      <c r="W32" s="11" t="s">
        <v>39</v>
      </c>
      <c r="X32" s="12" t="s">
        <v>20</v>
      </c>
      <c r="Y32" s="19"/>
      <c r="Z32" s="19"/>
      <c r="AA32" s="19"/>
      <c r="AB32" s="19"/>
      <c r="AC32" s="19"/>
      <c r="AD32" s="19"/>
      <c r="AE32" s="26"/>
    </row>
    <row r="33" spans="1:31" ht="12.75">
      <c r="A33" s="1"/>
      <c r="B33" s="1"/>
      <c r="C33" s="25"/>
      <c r="D33" s="19"/>
      <c r="E33" s="5">
        <v>9</v>
      </c>
      <c r="F33" s="3">
        <v>54.57</v>
      </c>
      <c r="G33" s="22">
        <f t="shared" si="1"/>
        <v>0.06099999999999994</v>
      </c>
      <c r="H33" s="28">
        <f t="shared" si="2"/>
        <v>0.003720999999999993</v>
      </c>
      <c r="I33" s="1"/>
      <c r="J33" s="1"/>
      <c r="K33" s="1"/>
      <c r="L33" s="1"/>
      <c r="M33" s="1"/>
      <c r="N33" s="25"/>
      <c r="O33" s="19" t="s">
        <v>28</v>
      </c>
      <c r="P33" s="5">
        <v>6</v>
      </c>
      <c r="Q33" s="3">
        <v>53.5</v>
      </c>
      <c r="R33" s="3">
        <v>53.38</v>
      </c>
      <c r="S33" s="6">
        <f t="shared" si="3"/>
        <v>53.44</v>
      </c>
      <c r="T33" s="19"/>
      <c r="U33" s="5">
        <v>1</v>
      </c>
      <c r="V33" s="3">
        <v>53.27</v>
      </c>
      <c r="W33" s="3">
        <v>53.27</v>
      </c>
      <c r="X33" s="6">
        <f>(V33+W33)/2</f>
        <v>53.27</v>
      </c>
      <c r="Y33" s="19"/>
      <c r="Z33" s="19"/>
      <c r="AA33" s="19"/>
      <c r="AB33" s="19"/>
      <c r="AC33" s="19"/>
      <c r="AD33" s="19"/>
      <c r="AE33" s="26"/>
    </row>
    <row r="34" spans="1:31" ht="13.5" thickBot="1">
      <c r="A34" s="1"/>
      <c r="B34" s="1"/>
      <c r="C34" s="25"/>
      <c r="D34" s="19"/>
      <c r="E34" s="7">
        <v>10</v>
      </c>
      <c r="F34" s="8">
        <v>54.52</v>
      </c>
      <c r="G34" s="36">
        <f t="shared" si="1"/>
        <v>0.011000000000002785</v>
      </c>
      <c r="H34" s="37">
        <f t="shared" si="2"/>
        <v>0.00012100000000006127</v>
      </c>
      <c r="I34" s="1"/>
      <c r="J34" s="1"/>
      <c r="K34" s="1"/>
      <c r="L34" s="1"/>
      <c r="M34" s="1"/>
      <c r="N34" s="25"/>
      <c r="O34" s="19"/>
      <c r="P34" s="5">
        <v>7</v>
      </c>
      <c r="Q34" s="3">
        <v>52.81</v>
      </c>
      <c r="R34" s="3">
        <v>52.82</v>
      </c>
      <c r="S34" s="6">
        <f t="shared" si="3"/>
        <v>52.815</v>
      </c>
      <c r="T34" s="19"/>
      <c r="U34" s="7">
        <v>6</v>
      </c>
      <c r="V34" s="8">
        <v>53.05</v>
      </c>
      <c r="W34" s="8">
        <v>53.1</v>
      </c>
      <c r="X34" s="9">
        <f>(V34+W34)/2</f>
        <v>53.075</v>
      </c>
      <c r="Y34" s="19"/>
      <c r="Z34" s="19"/>
      <c r="AA34" s="19"/>
      <c r="AB34" s="19"/>
      <c r="AC34" s="19"/>
      <c r="AD34" s="19"/>
      <c r="AE34" s="26"/>
    </row>
    <row r="35" spans="1:31" ht="13.5" thickBot="1">
      <c r="A35" s="1"/>
      <c r="B35" s="1"/>
      <c r="C35" s="25"/>
      <c r="D35" s="19"/>
      <c r="E35" s="19"/>
      <c r="F35" s="19"/>
      <c r="G35" s="19"/>
      <c r="H35" s="29"/>
      <c r="I35" s="1"/>
      <c r="J35" s="1"/>
      <c r="K35" s="1"/>
      <c r="L35" s="1"/>
      <c r="M35" s="1"/>
      <c r="N35" s="25"/>
      <c r="O35" s="19"/>
      <c r="P35" s="5">
        <v>8</v>
      </c>
      <c r="Q35" s="3">
        <v>52.57</v>
      </c>
      <c r="R35" s="3">
        <v>52.51</v>
      </c>
      <c r="S35" s="6">
        <f t="shared" si="3"/>
        <v>52.54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6"/>
    </row>
    <row r="36" spans="1:31" ht="13.5" thickBot="1">
      <c r="A36" s="1"/>
      <c r="B36" s="1"/>
      <c r="C36" s="30"/>
      <c r="D36" s="31"/>
      <c r="E36" s="32" t="s">
        <v>23</v>
      </c>
      <c r="F36" s="33">
        <f>SUM(H25:H34)</f>
        <v>0.24288999999999863</v>
      </c>
      <c r="G36" s="33" t="s">
        <v>24</v>
      </c>
      <c r="H36" s="34">
        <f>F23/(SQRT(10))</f>
        <v>0.05194976205698889</v>
      </c>
      <c r="I36" s="1"/>
      <c r="J36" s="1"/>
      <c r="K36" s="1"/>
      <c r="L36" s="1"/>
      <c r="M36" s="1"/>
      <c r="N36" s="25"/>
      <c r="O36" s="19"/>
      <c r="P36" s="5">
        <v>9</v>
      </c>
      <c r="Q36" s="3">
        <v>52.54</v>
      </c>
      <c r="R36" s="3">
        <v>52.59</v>
      </c>
      <c r="S36" s="6">
        <f t="shared" si="3"/>
        <v>52.565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6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5"/>
      <c r="O37" s="19"/>
      <c r="P37" s="5">
        <v>10</v>
      </c>
      <c r="Q37" s="3">
        <v>52.54</v>
      </c>
      <c r="R37" s="3">
        <v>52.49</v>
      </c>
      <c r="S37" s="6">
        <f t="shared" si="3"/>
        <v>52.515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6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5"/>
      <c r="O38" s="19"/>
      <c r="P38" s="5">
        <v>11</v>
      </c>
      <c r="Q38" s="3">
        <v>52.5</v>
      </c>
      <c r="R38" s="3">
        <v>52.44</v>
      </c>
      <c r="S38" s="6">
        <f t="shared" si="3"/>
        <v>52.47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6"/>
    </row>
    <row r="39" spans="1:31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5"/>
      <c r="O39" s="19"/>
      <c r="P39" s="5">
        <v>12</v>
      </c>
      <c r="Q39" s="3">
        <v>52.68</v>
      </c>
      <c r="R39" s="3">
        <v>52.49</v>
      </c>
      <c r="S39" s="6">
        <f t="shared" si="3"/>
        <v>52.585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6"/>
    </row>
    <row r="40" spans="1:31" ht="13.5" thickBot="1">
      <c r="A40" s="23"/>
      <c r="B40" s="24"/>
      <c r="C40" s="284" t="s">
        <v>63</v>
      </c>
      <c r="D40" s="285"/>
      <c r="E40" s="285"/>
      <c r="F40" s="285"/>
      <c r="G40" s="285"/>
      <c r="H40" s="285"/>
      <c r="I40" s="285"/>
      <c r="J40" s="286"/>
      <c r="K40" s="1"/>
      <c r="L40" s="1"/>
      <c r="M40" s="1"/>
      <c r="N40" s="25"/>
      <c r="O40" s="19"/>
      <c r="P40" s="10" t="s">
        <v>7</v>
      </c>
      <c r="Q40" s="40">
        <v>0.807</v>
      </c>
      <c r="R40" s="11" t="s">
        <v>12</v>
      </c>
      <c r="S40" s="42">
        <v>0.009</v>
      </c>
      <c r="T40" s="19" t="s">
        <v>25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6"/>
    </row>
    <row r="41" spans="1:31" ht="13.5" thickBot="1">
      <c r="A41" s="25"/>
      <c r="B41" s="3">
        <v>54.44</v>
      </c>
      <c r="C41" s="44">
        <f>B41/30</f>
        <v>1.8146666666666667</v>
      </c>
      <c r="D41" s="19"/>
      <c r="E41" s="19"/>
      <c r="F41" s="62"/>
      <c r="G41" s="19"/>
      <c r="H41" s="19"/>
      <c r="I41" s="19"/>
      <c r="J41" s="29"/>
      <c r="K41" s="1"/>
      <c r="L41" s="1"/>
      <c r="M41" s="1"/>
      <c r="N41" s="25"/>
      <c r="O41" s="20"/>
      <c r="P41" s="13" t="s">
        <v>3</v>
      </c>
      <c r="Q41" s="41">
        <v>0.508</v>
      </c>
      <c r="R41" s="8" t="s">
        <v>12</v>
      </c>
      <c r="S41" s="43">
        <v>0.002</v>
      </c>
      <c r="T41" s="19">
        <v>1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6"/>
    </row>
    <row r="42" spans="1:31" ht="12.75">
      <c r="A42" s="25"/>
      <c r="B42" s="3">
        <v>54.6</v>
      </c>
      <c r="C42" s="44">
        <f aca="true" t="shared" si="4" ref="C42:C50">B42/30</f>
        <v>1.82</v>
      </c>
      <c r="D42" s="19"/>
      <c r="E42" s="19"/>
      <c r="F42" s="62"/>
      <c r="G42" s="19"/>
      <c r="H42" s="19"/>
      <c r="I42" s="19"/>
      <c r="J42" s="29"/>
      <c r="K42" s="1"/>
      <c r="L42" s="1"/>
      <c r="M42" s="1"/>
      <c r="N42" s="25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6"/>
    </row>
    <row r="43" spans="1:31" ht="12.75">
      <c r="A43" s="25"/>
      <c r="B43" s="3">
        <v>54.47</v>
      </c>
      <c r="C43" s="44">
        <f t="shared" si="4"/>
        <v>1.8156666666666665</v>
      </c>
      <c r="D43" s="19"/>
      <c r="E43" s="19"/>
      <c r="F43" s="62"/>
      <c r="G43" s="19"/>
      <c r="H43" s="19"/>
      <c r="I43" s="19"/>
      <c r="J43" s="29"/>
      <c r="K43" s="1"/>
      <c r="L43" s="1"/>
      <c r="M43" s="1"/>
      <c r="N43" s="25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6"/>
    </row>
    <row r="44" spans="1:31" ht="12.75">
      <c r="A44" s="25"/>
      <c r="B44" s="3">
        <v>54.55</v>
      </c>
      <c r="C44" s="44">
        <f t="shared" si="4"/>
        <v>1.8183333333333331</v>
      </c>
      <c r="D44" s="19"/>
      <c r="E44" s="19"/>
      <c r="F44" s="62"/>
      <c r="G44" s="19"/>
      <c r="H44" s="19"/>
      <c r="I44" s="19"/>
      <c r="J44" s="29"/>
      <c r="K44" s="1"/>
      <c r="L44" s="1"/>
      <c r="M44" s="1"/>
      <c r="N44" s="25"/>
      <c r="O44" s="19" t="s">
        <v>29</v>
      </c>
      <c r="P44" s="19" t="s">
        <v>30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6"/>
    </row>
    <row r="45" spans="1:31" ht="12.75">
      <c r="A45" s="25"/>
      <c r="B45" s="3">
        <v>54.59</v>
      </c>
      <c r="C45" s="44">
        <f t="shared" si="4"/>
        <v>1.8196666666666668</v>
      </c>
      <c r="D45" s="19"/>
      <c r="E45" s="19"/>
      <c r="F45" s="62"/>
      <c r="G45" s="19"/>
      <c r="H45" s="19"/>
      <c r="I45" s="19"/>
      <c r="J45" s="29"/>
      <c r="K45" s="1"/>
      <c r="L45" s="1"/>
      <c r="M45" s="1"/>
      <c r="N45" s="25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6"/>
    </row>
    <row r="46" spans="1:31" ht="12.75">
      <c r="A46" s="25"/>
      <c r="B46" s="3">
        <v>54.73</v>
      </c>
      <c r="C46" s="44">
        <f t="shared" si="4"/>
        <v>1.8243333333333331</v>
      </c>
      <c r="D46" s="19"/>
      <c r="E46" s="19"/>
      <c r="F46" s="62"/>
      <c r="G46" s="19"/>
      <c r="H46" s="19"/>
      <c r="I46" s="19"/>
      <c r="J46" s="29"/>
      <c r="K46" s="1"/>
      <c r="L46" s="1"/>
      <c r="M46" s="1"/>
      <c r="N46" s="25"/>
      <c r="O46" s="19"/>
      <c r="P46" s="19"/>
      <c r="Q46" s="19"/>
      <c r="R46" s="19"/>
      <c r="S46" s="19"/>
      <c r="T46" s="19"/>
      <c r="U46" s="19"/>
      <c r="V46" s="19"/>
      <c r="W46" s="19" t="s">
        <v>70</v>
      </c>
      <c r="X46" s="19"/>
      <c r="Y46" s="19"/>
      <c r="Z46" s="19"/>
      <c r="AA46" s="19"/>
      <c r="AB46" s="19"/>
      <c r="AC46" s="19"/>
      <c r="AD46" s="19"/>
      <c r="AE46" s="26"/>
    </row>
    <row r="47" spans="1:31" ht="12.75">
      <c r="A47" s="25"/>
      <c r="B47" s="3">
        <v>54.52</v>
      </c>
      <c r="C47" s="44">
        <f t="shared" si="4"/>
        <v>1.8173333333333335</v>
      </c>
      <c r="D47" s="19"/>
      <c r="E47" s="19"/>
      <c r="F47" s="62"/>
      <c r="G47" s="19"/>
      <c r="H47" s="19"/>
      <c r="I47" s="19"/>
      <c r="J47" s="29"/>
      <c r="K47" s="1"/>
      <c r="L47" s="1"/>
      <c r="M47" s="1"/>
      <c r="N47" s="25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6"/>
    </row>
    <row r="48" spans="1:31" ht="13.5" thickBot="1">
      <c r="A48" s="25"/>
      <c r="B48" s="3">
        <v>54.1</v>
      </c>
      <c r="C48" s="44">
        <f t="shared" si="4"/>
        <v>1.8033333333333335</v>
      </c>
      <c r="D48" s="19"/>
      <c r="E48" s="19"/>
      <c r="F48" s="62"/>
      <c r="G48" s="19"/>
      <c r="H48" s="19"/>
      <c r="I48" s="19"/>
      <c r="J48" s="29"/>
      <c r="K48" s="1"/>
      <c r="L48" s="1"/>
      <c r="M48" s="1"/>
      <c r="N48" s="25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6"/>
    </row>
    <row r="49" spans="1:31" ht="12.75">
      <c r="A49" s="25"/>
      <c r="B49" s="3">
        <v>54.57</v>
      </c>
      <c r="C49" s="44">
        <f t="shared" si="4"/>
        <v>1.819</v>
      </c>
      <c r="D49" s="19"/>
      <c r="E49" s="19"/>
      <c r="F49" s="62"/>
      <c r="G49" s="19"/>
      <c r="H49" s="19"/>
      <c r="I49" s="19"/>
      <c r="J49" s="29"/>
      <c r="K49" s="1"/>
      <c r="L49" s="1"/>
      <c r="M49" s="1"/>
      <c r="N49" s="25"/>
      <c r="O49" s="19"/>
      <c r="P49" s="281" t="s">
        <v>6</v>
      </c>
      <c r="Q49" s="283"/>
      <c r="R49" s="283"/>
      <c r="S49" s="282"/>
      <c r="T49" s="19" t="s">
        <v>8</v>
      </c>
      <c r="U49" s="19" t="s">
        <v>26</v>
      </c>
      <c r="V49" s="19"/>
      <c r="W49" s="19"/>
      <c r="X49" s="19"/>
      <c r="Y49" s="19"/>
      <c r="Z49" s="19"/>
      <c r="AA49" s="19"/>
      <c r="AB49" s="19"/>
      <c r="AC49" s="19"/>
      <c r="AD49" s="19"/>
      <c r="AE49" s="26"/>
    </row>
    <row r="50" spans="1:31" ht="13.5" thickBot="1">
      <c r="A50" s="25"/>
      <c r="B50" s="8">
        <v>54.52</v>
      </c>
      <c r="C50" s="44">
        <f t="shared" si="4"/>
        <v>1.8173333333333335</v>
      </c>
      <c r="D50" s="19"/>
      <c r="E50" s="19"/>
      <c r="F50" s="62"/>
      <c r="G50" s="19"/>
      <c r="H50" s="19"/>
      <c r="I50" s="19"/>
      <c r="J50" s="29"/>
      <c r="K50" s="1"/>
      <c r="L50" s="1"/>
      <c r="M50" s="1"/>
      <c r="N50" s="25"/>
      <c r="O50" s="19"/>
      <c r="P50" s="4" t="s">
        <v>15</v>
      </c>
      <c r="Q50" s="2" t="s">
        <v>17</v>
      </c>
      <c r="R50" s="15" t="s">
        <v>16</v>
      </c>
      <c r="S50" s="16" t="s">
        <v>20</v>
      </c>
      <c r="T50" s="54" t="s">
        <v>14</v>
      </c>
      <c r="U50" s="19">
        <f>SUM(S51:S61)/11</f>
        <v>51.64499999999999</v>
      </c>
      <c r="V50" s="19"/>
      <c r="W50" s="19"/>
      <c r="X50" s="19"/>
      <c r="Y50" s="19"/>
      <c r="Z50" s="19"/>
      <c r="AA50" s="19"/>
      <c r="AB50" s="19"/>
      <c r="AC50" s="19"/>
      <c r="AD50" s="19"/>
      <c r="AE50" s="26"/>
    </row>
    <row r="51" spans="1:31" ht="12.75">
      <c r="A51" s="25"/>
      <c r="B51" s="19"/>
      <c r="C51" s="19"/>
      <c r="D51" s="19"/>
      <c r="E51" s="19"/>
      <c r="F51" s="62"/>
      <c r="G51" s="19"/>
      <c r="H51" s="19"/>
      <c r="I51" s="19"/>
      <c r="J51" s="29"/>
      <c r="K51" s="1"/>
      <c r="L51" s="1"/>
      <c r="M51" s="1"/>
      <c r="N51" s="25"/>
      <c r="O51" s="19"/>
      <c r="P51" s="5">
        <v>1</v>
      </c>
      <c r="Q51" s="3">
        <v>51.58</v>
      </c>
      <c r="R51" s="3">
        <v>51.69</v>
      </c>
      <c r="S51" s="6">
        <f>(Q51+R51)/2</f>
        <v>51.635</v>
      </c>
      <c r="T51" s="19" t="s">
        <v>31</v>
      </c>
      <c r="U51" s="19" t="s">
        <v>32</v>
      </c>
      <c r="V51" s="19"/>
      <c r="W51" s="19"/>
      <c r="X51" s="19"/>
      <c r="Y51" s="19"/>
      <c r="Z51" s="19"/>
      <c r="AA51" s="19"/>
      <c r="AB51" s="19"/>
      <c r="AC51" s="19"/>
      <c r="AD51" s="19"/>
      <c r="AE51" s="26"/>
    </row>
    <row r="52" spans="1:31" ht="12.75">
      <c r="A52" s="25"/>
      <c r="B52" s="19"/>
      <c r="C52" s="19"/>
      <c r="D52" s="19"/>
      <c r="E52" s="19" t="s">
        <v>46</v>
      </c>
      <c r="F52" s="62"/>
      <c r="G52" s="19"/>
      <c r="H52" s="19"/>
      <c r="I52" s="19"/>
      <c r="J52" s="29"/>
      <c r="K52" s="1"/>
      <c r="L52" s="1"/>
      <c r="M52" s="1"/>
      <c r="N52" s="25"/>
      <c r="O52" s="19"/>
      <c r="P52" s="5">
        <v>2</v>
      </c>
      <c r="Q52" s="3">
        <v>51.72</v>
      </c>
      <c r="R52" s="3">
        <v>51.64</v>
      </c>
      <c r="S52" s="6">
        <f aca="true" t="shared" si="5" ref="S52:S61">(Q52+R52)/2</f>
        <v>51.68</v>
      </c>
      <c r="T52" s="19">
        <f>STDEV(S51:S61)</f>
        <v>0.22415396494616538</v>
      </c>
      <c r="U52" s="19">
        <f>T52/12</f>
        <v>0.018679497078847116</v>
      </c>
      <c r="V52" s="19"/>
      <c r="W52" s="19"/>
      <c r="X52" s="19"/>
      <c r="Y52" s="19"/>
      <c r="Z52" s="19"/>
      <c r="AA52" s="19"/>
      <c r="AB52" s="19"/>
      <c r="AC52" s="19"/>
      <c r="AD52" s="19"/>
      <c r="AE52" s="26"/>
    </row>
    <row r="53" spans="1:31" ht="12.75">
      <c r="A53" s="25"/>
      <c r="B53" s="19" t="s">
        <v>20</v>
      </c>
      <c r="C53" s="45">
        <f>SUM(C41:C50)/10</f>
        <v>1.8169666666666668</v>
      </c>
      <c r="D53" s="19"/>
      <c r="E53" s="19">
        <f>(C54/C53)*100</f>
        <v>0.3013806380654514</v>
      </c>
      <c r="F53" s="62">
        <f>(C26/H23)*100</f>
        <v>0.3013806380677261</v>
      </c>
      <c r="G53" s="19"/>
      <c r="H53" s="19"/>
      <c r="I53" s="19"/>
      <c r="J53" s="29"/>
      <c r="K53" s="1"/>
      <c r="L53" s="1"/>
      <c r="M53" s="1"/>
      <c r="N53" s="25"/>
      <c r="O53" s="19"/>
      <c r="P53" s="5">
        <v>3</v>
      </c>
      <c r="Q53" s="3">
        <v>51.52</v>
      </c>
      <c r="R53" s="3">
        <v>51.72</v>
      </c>
      <c r="S53" s="6">
        <f t="shared" si="5"/>
        <v>51.620000000000005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6"/>
    </row>
    <row r="54" spans="1:31" ht="13.5" thickBot="1">
      <c r="A54" s="25"/>
      <c r="B54" s="19" t="s">
        <v>42</v>
      </c>
      <c r="C54" s="46">
        <f>STDEV(C41:C50)</f>
        <v>0.005475985733436564</v>
      </c>
      <c r="D54" s="19"/>
      <c r="E54" s="19"/>
      <c r="F54" s="62"/>
      <c r="G54" s="19"/>
      <c r="H54" s="19"/>
      <c r="I54" s="19"/>
      <c r="J54" s="29"/>
      <c r="K54" s="1"/>
      <c r="L54" s="1"/>
      <c r="M54" s="1"/>
      <c r="N54" s="25"/>
      <c r="O54" s="19"/>
      <c r="P54" s="5">
        <v>4</v>
      </c>
      <c r="Q54" s="3">
        <v>51.65</v>
      </c>
      <c r="R54" s="3">
        <v>51.59</v>
      </c>
      <c r="S54" s="6">
        <f t="shared" si="5"/>
        <v>51.620000000000005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6"/>
    </row>
    <row r="55" spans="1:31" ht="12.75">
      <c r="A55" s="55"/>
      <c r="B55" s="56" t="s">
        <v>43</v>
      </c>
      <c r="C55" s="63">
        <f>C54/SQRT(10)</f>
        <v>0.0017316587352247204</v>
      </c>
      <c r="D55" s="56"/>
      <c r="E55" s="56"/>
      <c r="F55" s="17"/>
      <c r="G55" s="19"/>
      <c r="H55" s="19"/>
      <c r="I55" s="19"/>
      <c r="J55" s="29"/>
      <c r="K55" s="1"/>
      <c r="L55" s="1"/>
      <c r="M55" s="1"/>
      <c r="N55" s="25"/>
      <c r="O55" s="19" t="s">
        <v>44</v>
      </c>
      <c r="P55" s="5">
        <v>5</v>
      </c>
      <c r="Q55" s="3">
        <v>52.49</v>
      </c>
      <c r="R55" s="3">
        <v>52.33</v>
      </c>
      <c r="S55" s="6">
        <f>W59</f>
        <v>51.765</v>
      </c>
      <c r="T55" s="19" t="s">
        <v>69</v>
      </c>
      <c r="U55" s="38" t="s">
        <v>37</v>
      </c>
      <c r="V55" s="11" t="s">
        <v>38</v>
      </c>
      <c r="W55" s="11" t="s">
        <v>39</v>
      </c>
      <c r="X55" s="12" t="s">
        <v>20</v>
      </c>
      <c r="Y55" s="19" t="s">
        <v>51</v>
      </c>
      <c r="Z55" s="19"/>
      <c r="AA55" s="19"/>
      <c r="AB55" s="19"/>
      <c r="AC55" s="19"/>
      <c r="AD55" s="19"/>
      <c r="AE55" s="26"/>
    </row>
    <row r="56" spans="1:31" ht="12.75">
      <c r="A56" s="25"/>
      <c r="B56" s="19"/>
      <c r="C56" s="19"/>
      <c r="D56" s="19"/>
      <c r="E56" s="19"/>
      <c r="F56" s="19"/>
      <c r="G56" s="19"/>
      <c r="H56" s="19"/>
      <c r="I56" s="19"/>
      <c r="J56" s="29"/>
      <c r="K56" s="1"/>
      <c r="L56" s="1"/>
      <c r="M56" s="1"/>
      <c r="N56" s="25"/>
      <c r="O56" s="19"/>
      <c r="P56" s="5">
        <v>6</v>
      </c>
      <c r="Q56" s="3">
        <v>51.68</v>
      </c>
      <c r="R56" s="3">
        <v>51.73</v>
      </c>
      <c r="S56" s="6">
        <f t="shared" si="5"/>
        <v>51.705</v>
      </c>
      <c r="T56" s="19"/>
      <c r="U56" s="5">
        <v>5</v>
      </c>
      <c r="V56" s="3">
        <v>51.86</v>
      </c>
      <c r="W56" s="3">
        <v>51.81</v>
      </c>
      <c r="X56" s="6">
        <f>(V56+W56)/2</f>
        <v>51.835</v>
      </c>
      <c r="Y56" s="19" t="s">
        <v>49</v>
      </c>
      <c r="Z56" s="19"/>
      <c r="AA56" s="19"/>
      <c r="AB56" s="19"/>
      <c r="AC56" s="19"/>
      <c r="AD56" s="19"/>
      <c r="AE56" s="26"/>
    </row>
    <row r="57" spans="1:31" ht="13.5" thickBot="1">
      <c r="A57" s="55"/>
      <c r="B57" s="56"/>
      <c r="C57" s="56"/>
      <c r="D57" s="56"/>
      <c r="E57" s="56"/>
      <c r="F57" s="56"/>
      <c r="G57" s="56"/>
      <c r="H57" s="56"/>
      <c r="I57" s="56"/>
      <c r="J57" s="18"/>
      <c r="K57" s="1"/>
      <c r="L57" s="1"/>
      <c r="M57" s="1"/>
      <c r="N57" s="25"/>
      <c r="O57" s="19"/>
      <c r="P57" s="5">
        <v>7</v>
      </c>
      <c r="Q57" s="3">
        <v>51.85</v>
      </c>
      <c r="R57" s="3">
        <v>51.68</v>
      </c>
      <c r="S57" s="6">
        <f t="shared" si="5"/>
        <v>51.765</v>
      </c>
      <c r="T57" s="19"/>
      <c r="U57" s="7" t="s">
        <v>48</v>
      </c>
      <c r="V57" s="8">
        <v>51.67</v>
      </c>
      <c r="W57" s="8">
        <v>51.72</v>
      </c>
      <c r="X57" s="9">
        <f>(V57+W57)/2</f>
        <v>51.695</v>
      </c>
      <c r="Y57" s="19" t="s">
        <v>50</v>
      </c>
      <c r="Z57" s="19"/>
      <c r="AA57" s="19"/>
      <c r="AB57" s="19"/>
      <c r="AC57" s="19"/>
      <c r="AD57" s="19"/>
      <c r="AE57" s="26"/>
    </row>
    <row r="58" spans="1:37" ht="13.5" thickBot="1">
      <c r="A58" s="25" t="s">
        <v>56</v>
      </c>
      <c r="B58" s="19" t="s">
        <v>55</v>
      </c>
      <c r="C58" s="19"/>
      <c r="D58" s="19"/>
      <c r="E58" s="57" t="s">
        <v>59</v>
      </c>
      <c r="F58" s="19"/>
      <c r="G58" s="19"/>
      <c r="H58" s="19"/>
      <c r="I58" s="19"/>
      <c r="J58" s="29"/>
      <c r="K58" s="1"/>
      <c r="L58" s="1"/>
      <c r="M58" s="1"/>
      <c r="N58" s="25"/>
      <c r="O58" s="19"/>
      <c r="P58" s="5">
        <v>8</v>
      </c>
      <c r="Q58" s="3">
        <v>51.04</v>
      </c>
      <c r="R58" s="3">
        <v>51.09</v>
      </c>
      <c r="S58" s="6">
        <f t="shared" si="5"/>
        <v>51.065</v>
      </c>
      <c r="T58" s="19"/>
      <c r="U58" s="54"/>
      <c r="V58" s="19"/>
      <c r="W58" s="19"/>
      <c r="X58" s="19"/>
      <c r="Y58" s="19"/>
      <c r="Z58" s="19"/>
      <c r="AA58" s="19"/>
      <c r="AB58" s="19"/>
      <c r="AC58" s="19"/>
      <c r="AD58" s="19"/>
      <c r="AE58" s="26"/>
      <c r="AK58" t="s">
        <v>228</v>
      </c>
    </row>
    <row r="59" spans="1:45" ht="12.75">
      <c r="A59" s="25">
        <f>H23-U6</f>
        <v>1.3428888888888793</v>
      </c>
      <c r="B59" s="19">
        <f>T8</f>
        <v>0.11791887512162634</v>
      </c>
      <c r="C59" s="19"/>
      <c r="D59" s="19"/>
      <c r="E59" s="58" t="s">
        <v>58</v>
      </c>
      <c r="F59" s="19"/>
      <c r="G59" s="19"/>
      <c r="H59" s="19"/>
      <c r="I59" s="19"/>
      <c r="J59" s="29"/>
      <c r="K59" s="1"/>
      <c r="L59" s="1"/>
      <c r="M59" s="1"/>
      <c r="N59" s="25"/>
      <c r="O59" s="19"/>
      <c r="P59" s="5">
        <v>9</v>
      </c>
      <c r="Q59" s="3">
        <v>51.94</v>
      </c>
      <c r="R59" s="3">
        <v>51.86</v>
      </c>
      <c r="S59" s="6">
        <f t="shared" si="5"/>
        <v>51.9</v>
      </c>
      <c r="T59" s="19"/>
      <c r="U59" s="19" t="s">
        <v>52</v>
      </c>
      <c r="V59" s="19"/>
      <c r="W59" s="19">
        <f>SUM(V56:W57)/4</f>
        <v>51.765</v>
      </c>
      <c r="X59" s="19"/>
      <c r="Y59" s="19"/>
      <c r="Z59" s="19"/>
      <c r="AA59" s="19"/>
      <c r="AB59" s="19"/>
      <c r="AC59" s="19"/>
      <c r="AD59" s="20"/>
      <c r="AE59" s="26"/>
      <c r="AK59" s="122" t="s">
        <v>195</v>
      </c>
      <c r="AL59" s="51" t="s">
        <v>191</v>
      </c>
      <c r="AM59" s="51" t="s">
        <v>193</v>
      </c>
      <c r="AN59" s="51"/>
      <c r="AO59" s="51" t="s">
        <v>192</v>
      </c>
      <c r="AP59" s="51" t="s">
        <v>193</v>
      </c>
      <c r="AQ59" s="51"/>
      <c r="AR59" s="51" t="s">
        <v>194</v>
      </c>
      <c r="AS59" s="52" t="s">
        <v>193</v>
      </c>
    </row>
    <row r="60" spans="1:45" ht="12.75">
      <c r="A60" s="47"/>
      <c r="B60" s="20"/>
      <c r="C60" s="20"/>
      <c r="D60" s="20"/>
      <c r="E60" s="59" t="s">
        <v>60</v>
      </c>
      <c r="F60" s="20"/>
      <c r="G60" s="20"/>
      <c r="H60" s="20"/>
      <c r="I60" s="20"/>
      <c r="J60" s="26"/>
      <c r="N60" s="47"/>
      <c r="O60" s="20"/>
      <c r="P60" s="5">
        <v>10</v>
      </c>
      <c r="Q60" s="3">
        <v>51.84</v>
      </c>
      <c r="R60" s="3">
        <v>51.86</v>
      </c>
      <c r="S60" s="6">
        <f t="shared" si="5"/>
        <v>51.85</v>
      </c>
      <c r="T60" s="19"/>
      <c r="U60" s="19" t="s">
        <v>53</v>
      </c>
      <c r="V60" s="20"/>
      <c r="W60" s="20"/>
      <c r="X60" s="20"/>
      <c r="Y60" s="20"/>
      <c r="Z60" s="20"/>
      <c r="AA60" s="20"/>
      <c r="AB60" s="20"/>
      <c r="AC60" s="20"/>
      <c r="AD60" s="20"/>
      <c r="AE60" s="26"/>
      <c r="AK60" s="47">
        <v>1</v>
      </c>
      <c r="AL60" s="20" t="s">
        <v>196</v>
      </c>
      <c r="AM60" s="20" t="s">
        <v>196</v>
      </c>
      <c r="AN60" s="20">
        <v>1</v>
      </c>
      <c r="AO60" s="20" t="s">
        <v>196</v>
      </c>
      <c r="AP60" s="20" t="s">
        <v>196</v>
      </c>
      <c r="AQ60" s="20">
        <v>1</v>
      </c>
      <c r="AR60" s="20" t="s">
        <v>196</v>
      </c>
      <c r="AS60" s="26" t="s">
        <v>196</v>
      </c>
    </row>
    <row r="61" spans="1:45" ht="13.5" thickBot="1">
      <c r="A61" s="47"/>
      <c r="B61" s="20">
        <f>B59/A59</f>
        <v>0.08780985239902736</v>
      </c>
      <c r="C61" s="20" t="s">
        <v>54</v>
      </c>
      <c r="D61" s="20"/>
      <c r="E61" s="60" t="s">
        <v>61</v>
      </c>
      <c r="F61" s="20"/>
      <c r="G61" s="20"/>
      <c r="H61" s="20"/>
      <c r="I61" s="20"/>
      <c r="J61" s="26"/>
      <c r="N61" s="47"/>
      <c r="O61" s="20"/>
      <c r="P61" s="5">
        <v>11</v>
      </c>
      <c r="Q61" s="3">
        <v>51.5</v>
      </c>
      <c r="R61" s="3">
        <v>51.48</v>
      </c>
      <c r="S61" s="6">
        <f t="shared" si="5"/>
        <v>51.489999999999995</v>
      </c>
      <c r="T61" s="19"/>
      <c r="U61" s="19"/>
      <c r="V61" s="20"/>
      <c r="W61" s="20"/>
      <c r="X61" s="20"/>
      <c r="Y61" s="20"/>
      <c r="Z61" s="20"/>
      <c r="AA61" s="20"/>
      <c r="AB61" s="20"/>
      <c r="AC61" s="20"/>
      <c r="AD61" s="20"/>
      <c r="AE61" s="26"/>
      <c r="AK61" s="47">
        <v>2</v>
      </c>
      <c r="AL61" s="20">
        <v>13.567727272727273</v>
      </c>
      <c r="AM61" s="20">
        <v>0.7362901331494207</v>
      </c>
      <c r="AN61" s="20">
        <v>2</v>
      </c>
      <c r="AO61" s="20">
        <v>13.639545454545454</v>
      </c>
      <c r="AP61" s="20">
        <v>1.2116045137896847</v>
      </c>
      <c r="AQ61" s="20">
        <v>2</v>
      </c>
      <c r="AR61" s="20">
        <v>27.207272727272724</v>
      </c>
      <c r="AS61" s="26">
        <v>1.063772182100761</v>
      </c>
    </row>
    <row r="62" spans="1:45" ht="12.75">
      <c r="A62" s="47"/>
      <c r="B62" s="20"/>
      <c r="C62" s="20"/>
      <c r="D62" s="20"/>
      <c r="E62" s="61" t="s">
        <v>62</v>
      </c>
      <c r="F62" s="20"/>
      <c r="G62" s="20"/>
      <c r="H62" s="20"/>
      <c r="I62" s="20"/>
      <c r="J62" s="26"/>
      <c r="N62" s="47"/>
      <c r="O62" s="20"/>
      <c r="P62" s="10" t="s">
        <v>7</v>
      </c>
      <c r="Q62" s="40">
        <v>0.807</v>
      </c>
      <c r="R62" s="11" t="s">
        <v>12</v>
      </c>
      <c r="S62" s="42">
        <v>0.009</v>
      </c>
      <c r="T62" s="19"/>
      <c r="U62" s="19"/>
      <c r="V62" s="20"/>
      <c r="W62" s="20"/>
      <c r="X62" s="20"/>
      <c r="Y62" s="20"/>
      <c r="Z62" s="20"/>
      <c r="AA62" s="20"/>
      <c r="AB62" s="20"/>
      <c r="AC62" s="20"/>
      <c r="AD62" s="20"/>
      <c r="AE62" s="26"/>
      <c r="AK62" s="47">
        <v>3</v>
      </c>
      <c r="AL62" s="20">
        <v>23.736</v>
      </c>
      <c r="AM62" s="20">
        <v>1.4310776211983058</v>
      </c>
      <c r="AN62" s="20">
        <v>3</v>
      </c>
      <c r="AO62" s="20">
        <v>20.1725</v>
      </c>
      <c r="AP62" s="20">
        <v>3.208741145191066</v>
      </c>
      <c r="AQ62" s="20">
        <v>3</v>
      </c>
      <c r="AR62" s="20">
        <v>43.908500000000004</v>
      </c>
      <c r="AS62" s="26">
        <v>2.3940678330977505</v>
      </c>
    </row>
    <row r="63" spans="1:45" ht="13.5" thickBot="1">
      <c r="A63" s="47"/>
      <c r="B63" s="20"/>
      <c r="C63" s="20"/>
      <c r="D63" s="20"/>
      <c r="E63" s="20"/>
      <c r="F63" s="20"/>
      <c r="G63" s="20"/>
      <c r="H63" s="20"/>
      <c r="I63" s="20"/>
      <c r="J63" s="26"/>
      <c r="N63" s="47"/>
      <c r="O63" s="20"/>
      <c r="P63" s="13" t="s">
        <v>3</v>
      </c>
      <c r="Q63" s="41">
        <v>0.508</v>
      </c>
      <c r="R63" s="8" t="s">
        <v>12</v>
      </c>
      <c r="S63" s="43">
        <v>0.002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6"/>
      <c r="AK63" s="47">
        <v>4</v>
      </c>
      <c r="AL63" s="20">
        <v>25.555</v>
      </c>
      <c r="AM63" s="20">
        <v>1.471706850100077</v>
      </c>
      <c r="AN63" s="20">
        <v>4</v>
      </c>
      <c r="AO63" s="20">
        <v>23.79</v>
      </c>
      <c r="AP63" s="20">
        <v>3.371687067954323</v>
      </c>
      <c r="AQ63" s="20">
        <v>4</v>
      </c>
      <c r="AR63" s="20">
        <v>49.345</v>
      </c>
      <c r="AS63" s="26">
        <v>3.2887391600973586</v>
      </c>
    </row>
    <row r="64" spans="1:45" ht="12.75">
      <c r="A64" s="47"/>
      <c r="B64" s="20"/>
      <c r="C64" s="20"/>
      <c r="D64" s="20"/>
      <c r="E64" s="20"/>
      <c r="F64" s="20"/>
      <c r="G64" s="20"/>
      <c r="H64" s="20"/>
      <c r="I64" s="20"/>
      <c r="J64" s="26"/>
      <c r="N64" s="47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6"/>
      <c r="AK64" s="47">
        <v>5</v>
      </c>
      <c r="AL64" s="20">
        <v>32.147999999999996</v>
      </c>
      <c r="AM64" s="20">
        <v>1.5346304201065222</v>
      </c>
      <c r="AN64" s="20">
        <v>5</v>
      </c>
      <c r="AO64" s="20">
        <v>22.186</v>
      </c>
      <c r="AP64" s="20">
        <v>3.532770494728049</v>
      </c>
      <c r="AQ64" s="20">
        <v>5</v>
      </c>
      <c r="AR64" s="20">
        <v>54.334</v>
      </c>
      <c r="AS64" s="26">
        <v>3.5004712464708705</v>
      </c>
    </row>
    <row r="65" spans="1:45" ht="12.75">
      <c r="A65" s="47"/>
      <c r="B65" s="20"/>
      <c r="C65" s="20"/>
      <c r="D65" s="20"/>
      <c r="E65" s="20"/>
      <c r="F65" s="20"/>
      <c r="G65" s="20"/>
      <c r="H65" s="20"/>
      <c r="I65" s="20"/>
      <c r="J65" s="26"/>
      <c r="N65" s="47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6"/>
      <c r="AK65" s="47">
        <v>6</v>
      </c>
      <c r="AL65" s="20">
        <v>39.003</v>
      </c>
      <c r="AM65" s="20">
        <v>1.00001631565644</v>
      </c>
      <c r="AN65" s="20">
        <v>6</v>
      </c>
      <c r="AO65" s="20">
        <v>30.689</v>
      </c>
      <c r="AP65" s="20">
        <v>2.2692820566495833</v>
      </c>
      <c r="AQ65" s="20">
        <v>6</v>
      </c>
      <c r="AR65" s="20">
        <v>69.69200000000002</v>
      </c>
      <c r="AS65" s="26">
        <v>1.9913380849109277</v>
      </c>
    </row>
    <row r="66" spans="1:45" ht="12.75">
      <c r="A66" s="47"/>
      <c r="B66" s="20"/>
      <c r="C66" s="20"/>
      <c r="D66" s="20"/>
      <c r="E66" s="20"/>
      <c r="F66" s="20"/>
      <c r="G66" s="20"/>
      <c r="H66" s="20"/>
      <c r="I66" s="20"/>
      <c r="J66" s="26"/>
      <c r="N66" s="47"/>
      <c r="O66" s="20" t="s">
        <v>41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6"/>
      <c r="AK66" s="47">
        <v>7</v>
      </c>
      <c r="AL66" s="20">
        <v>43.5425</v>
      </c>
      <c r="AM66" s="20">
        <v>0.9849171752515717</v>
      </c>
      <c r="AN66" s="20">
        <v>7</v>
      </c>
      <c r="AO66" s="20">
        <v>33.487</v>
      </c>
      <c r="AP66" s="20">
        <v>2.3737724805621894</v>
      </c>
      <c r="AQ66" s="20">
        <v>7</v>
      </c>
      <c r="AR66" s="20">
        <v>78.478</v>
      </c>
      <c r="AS66" s="26">
        <v>5.455351886957104</v>
      </c>
    </row>
    <row r="67" spans="1:45" ht="13.5" thickBot="1">
      <c r="A67" s="48"/>
      <c r="B67" s="49"/>
      <c r="C67" s="49"/>
      <c r="D67" s="49"/>
      <c r="E67" s="49"/>
      <c r="F67" s="49"/>
      <c r="G67" s="49"/>
      <c r="H67" s="49"/>
      <c r="I67" s="49"/>
      <c r="J67" s="50"/>
      <c r="N67" s="47"/>
      <c r="O67" s="20" t="s">
        <v>29</v>
      </c>
      <c r="P67" s="20" t="s">
        <v>45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6"/>
      <c r="AK67" s="47">
        <v>8</v>
      </c>
      <c r="AL67" s="20">
        <v>47.8915</v>
      </c>
      <c r="AM67" s="20">
        <v>1.688238805133299</v>
      </c>
      <c r="AN67" s="20">
        <v>8</v>
      </c>
      <c r="AO67" s="20">
        <v>40.46299999999999</v>
      </c>
      <c r="AP67" s="20">
        <v>1.9912468984350806</v>
      </c>
      <c r="AQ67" s="20">
        <v>8</v>
      </c>
      <c r="AR67" s="20">
        <v>88.3545</v>
      </c>
      <c r="AS67" s="26">
        <v>2.3812965840172846</v>
      </c>
    </row>
    <row r="68" spans="14:45" ht="12.75">
      <c r="N68" s="47"/>
      <c r="O68" s="20" t="s">
        <v>29</v>
      </c>
      <c r="P68" s="20" t="s">
        <v>47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6"/>
      <c r="AK68" s="47">
        <v>9</v>
      </c>
      <c r="AL68" s="20">
        <v>55.28699999999999</v>
      </c>
      <c r="AM68" s="20">
        <v>1.610139255174318</v>
      </c>
      <c r="AN68" s="20">
        <v>9</v>
      </c>
      <c r="AO68" s="20">
        <v>45.746</v>
      </c>
      <c r="AP68" s="20">
        <v>1.9684201519838622</v>
      </c>
      <c r="AQ68" s="20">
        <v>9</v>
      </c>
      <c r="AR68" s="20">
        <v>101.03299999999999</v>
      </c>
      <c r="AS68" s="26">
        <v>1.097178678536754</v>
      </c>
    </row>
    <row r="69" spans="14:45" ht="13.5" thickBot="1">
      <c r="N69" s="48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50"/>
      <c r="AK69" s="48">
        <v>10</v>
      </c>
      <c r="AL69" s="49">
        <v>62.87</v>
      </c>
      <c r="AM69" s="49">
        <v>1.8045818877160942</v>
      </c>
      <c r="AN69" s="49">
        <v>10</v>
      </c>
      <c r="AO69" s="49">
        <v>53.528999999999996</v>
      </c>
      <c r="AP69" s="49">
        <v>2.862234864760964</v>
      </c>
      <c r="AQ69" s="49">
        <v>10</v>
      </c>
      <c r="AR69" s="49">
        <v>116.39899999999997</v>
      </c>
      <c r="AS69" s="50">
        <v>2.812604898629455</v>
      </c>
    </row>
    <row r="70" ht="13.5" thickBot="1"/>
    <row r="71" spans="1:57" ht="13.5" thickBot="1">
      <c r="A71" s="122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2"/>
      <c r="AF71" s="324" t="s">
        <v>217</v>
      </c>
      <c r="AG71" s="12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2"/>
    </row>
    <row r="72" spans="1:57" ht="13.5" thickBot="1">
      <c r="A72" s="159" t="s">
        <v>103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6"/>
      <c r="AF72" s="47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6"/>
    </row>
    <row r="73" spans="1:57" ht="13.5" thickBot="1">
      <c r="A73" s="4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6"/>
      <c r="AE73" s="20"/>
      <c r="AF73" s="47"/>
      <c r="AG73" s="176" t="s">
        <v>218</v>
      </c>
      <c r="AH73" s="266" t="s">
        <v>231</v>
      </c>
      <c r="AI73" s="267"/>
      <c r="AJ73" s="268"/>
      <c r="AK73" s="20"/>
      <c r="AL73" s="176" t="s">
        <v>219</v>
      </c>
      <c r="AM73" s="266" t="s">
        <v>231</v>
      </c>
      <c r="AN73" s="267"/>
      <c r="AO73" s="268"/>
      <c r="AP73" s="20"/>
      <c r="AQ73" s="175" t="s">
        <v>220</v>
      </c>
      <c r="AR73" s="266" t="s">
        <v>231</v>
      </c>
      <c r="AS73" s="267"/>
      <c r="AT73" s="268"/>
      <c r="AU73" s="196"/>
      <c r="AV73" s="175" t="s">
        <v>221</v>
      </c>
      <c r="AW73" s="266" t="s">
        <v>231</v>
      </c>
      <c r="AX73" s="267"/>
      <c r="AY73" s="268"/>
      <c r="AZ73" s="20"/>
      <c r="BA73" s="262" t="s">
        <v>222</v>
      </c>
      <c r="BB73" s="263"/>
      <c r="BC73" s="20"/>
      <c r="BD73" s="20"/>
      <c r="BE73" s="26"/>
    </row>
    <row r="74" spans="1:57" ht="12.75">
      <c r="A74" s="289" t="s">
        <v>64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0"/>
      <c r="N74" s="20"/>
      <c r="O74" s="20" t="s">
        <v>78</v>
      </c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6"/>
      <c r="AE74" s="20"/>
      <c r="AF74" s="47"/>
      <c r="AG74" s="177" t="s">
        <v>5</v>
      </c>
      <c r="AH74" s="181" t="s">
        <v>38</v>
      </c>
      <c r="AI74" s="181" t="s">
        <v>216</v>
      </c>
      <c r="AJ74" s="182" t="s">
        <v>39</v>
      </c>
      <c r="AK74" s="20"/>
      <c r="AL74" s="177" t="s">
        <v>5</v>
      </c>
      <c r="AM74" s="181" t="s">
        <v>38</v>
      </c>
      <c r="AN74" s="181" t="s">
        <v>216</v>
      </c>
      <c r="AO74" s="182" t="s">
        <v>39</v>
      </c>
      <c r="AP74" s="20"/>
      <c r="AQ74" s="177" t="s">
        <v>5</v>
      </c>
      <c r="AR74" s="181" t="s">
        <v>38</v>
      </c>
      <c r="AS74" s="181" t="s">
        <v>216</v>
      </c>
      <c r="AT74" s="182" t="s">
        <v>39</v>
      </c>
      <c r="AU74" s="20"/>
      <c r="AV74" s="177" t="s">
        <v>5</v>
      </c>
      <c r="AW74" s="181" t="s">
        <v>38</v>
      </c>
      <c r="AX74" s="181" t="s">
        <v>216</v>
      </c>
      <c r="AY74" s="182" t="s">
        <v>39</v>
      </c>
      <c r="AZ74" s="20"/>
      <c r="BA74" s="74" t="s">
        <v>5</v>
      </c>
      <c r="BB74" s="109" t="s">
        <v>38</v>
      </c>
      <c r="BC74" s="181" t="s">
        <v>216</v>
      </c>
      <c r="BD74" s="182" t="s">
        <v>39</v>
      </c>
      <c r="BE74" s="26"/>
    </row>
    <row r="75" spans="1:57" ht="12.75">
      <c r="A75" s="47" t="s">
        <v>65</v>
      </c>
      <c r="B75" s="20" t="s">
        <v>38</v>
      </c>
      <c r="C75" s="20" t="s">
        <v>66</v>
      </c>
      <c r="D75" s="20"/>
      <c r="E75" s="20" t="s">
        <v>39</v>
      </c>
      <c r="F75" s="20"/>
      <c r="G75" s="20"/>
      <c r="H75" s="20"/>
      <c r="I75" s="20"/>
      <c r="J75" s="20"/>
      <c r="K75" s="20"/>
      <c r="L75" s="20"/>
      <c r="M75" s="20"/>
      <c r="N75" s="20"/>
      <c r="O75" s="20" t="s">
        <v>72</v>
      </c>
      <c r="P75" s="20" t="s">
        <v>38</v>
      </c>
      <c r="Q75" s="20" t="s">
        <v>39</v>
      </c>
      <c r="R75" s="20" t="s">
        <v>81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6"/>
      <c r="AE75" s="20"/>
      <c r="AF75" s="47"/>
      <c r="AG75" s="178">
        <v>1</v>
      </c>
      <c r="AH75" s="183">
        <v>14.78</v>
      </c>
      <c r="AI75" s="184">
        <v>31.37</v>
      </c>
      <c r="AJ75" s="185">
        <f>AI75-AH75</f>
        <v>16.590000000000003</v>
      </c>
      <c r="AK75" s="20"/>
      <c r="AL75" s="178">
        <v>1</v>
      </c>
      <c r="AM75" s="179">
        <v>19.99</v>
      </c>
      <c r="AN75" s="184">
        <v>43.16</v>
      </c>
      <c r="AO75" s="185">
        <f>AN75-AM75</f>
        <v>23.169999999999998</v>
      </c>
      <c r="AP75" s="20"/>
      <c r="AQ75" s="178">
        <v>1</v>
      </c>
      <c r="AR75" s="183">
        <v>24.16</v>
      </c>
      <c r="AS75" s="184">
        <v>37.56</v>
      </c>
      <c r="AT75" s="185">
        <f>AS75-AR75</f>
        <v>13.400000000000002</v>
      </c>
      <c r="AU75" s="20"/>
      <c r="AV75" s="178">
        <v>1</v>
      </c>
      <c r="AW75" s="183">
        <v>31.1</v>
      </c>
      <c r="AX75" s="184">
        <v>50.85</v>
      </c>
      <c r="AY75" s="185">
        <f>AX75-AW75</f>
        <v>19.75</v>
      </c>
      <c r="AZ75" s="20"/>
      <c r="BA75" s="95">
        <v>1</v>
      </c>
      <c r="BB75" s="172">
        <v>27.92</v>
      </c>
      <c r="BC75" s="184"/>
      <c r="BD75" s="185">
        <f>BC75-BB75</f>
        <v>-27.92</v>
      </c>
      <c r="BE75" s="26"/>
    </row>
    <row r="76" spans="1:57" ht="12.75">
      <c r="A76" s="47">
        <v>1</v>
      </c>
      <c r="B76" s="119">
        <v>12.98</v>
      </c>
      <c r="C76" s="119">
        <f>E76+B76</f>
        <v>27.79</v>
      </c>
      <c r="D76" s="119"/>
      <c r="E76" s="119">
        <v>14.81</v>
      </c>
      <c r="F76" s="20" t="s">
        <v>71</v>
      </c>
      <c r="G76" s="20"/>
      <c r="H76" s="20"/>
      <c r="I76" s="20"/>
      <c r="J76" s="20"/>
      <c r="K76" s="20"/>
      <c r="L76" s="20"/>
      <c r="M76" s="20"/>
      <c r="N76" s="20"/>
      <c r="O76" s="20">
        <v>1</v>
      </c>
      <c r="P76" s="119">
        <v>24.83</v>
      </c>
      <c r="Q76" s="119">
        <v>40.35</v>
      </c>
      <c r="R76" s="119">
        <f>Q76-P76</f>
        <v>15.520000000000003</v>
      </c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6"/>
      <c r="AE76" s="20"/>
      <c r="AF76" s="47"/>
      <c r="AG76" s="178">
        <v>2</v>
      </c>
      <c r="AH76" s="184">
        <v>14.58</v>
      </c>
      <c r="AI76" s="184">
        <v>31.21</v>
      </c>
      <c r="AJ76" s="185">
        <f aca="true" t="shared" si="6" ref="AJ76:AJ83">AI76-AH76</f>
        <v>16.630000000000003</v>
      </c>
      <c r="AK76" s="20"/>
      <c r="AL76" s="178">
        <v>2</v>
      </c>
      <c r="AM76" s="184">
        <v>20.14</v>
      </c>
      <c r="AN76" s="184">
        <v>44.21</v>
      </c>
      <c r="AO76" s="185">
        <f aca="true" t="shared" si="7" ref="AO76:AO83">AN76-AM76</f>
        <v>24.07</v>
      </c>
      <c r="AP76" s="20"/>
      <c r="AQ76" s="178">
        <v>2</v>
      </c>
      <c r="AR76" s="184">
        <v>22.11</v>
      </c>
      <c r="AS76" s="184">
        <v>39.06</v>
      </c>
      <c r="AT76" s="185">
        <f aca="true" t="shared" si="8" ref="AT76:AT83">AS76-AR76</f>
        <v>16.950000000000003</v>
      </c>
      <c r="AU76" s="20"/>
      <c r="AV76" s="178">
        <v>2</v>
      </c>
      <c r="AW76" s="184">
        <v>29.42</v>
      </c>
      <c r="AX76" s="184">
        <v>51.97</v>
      </c>
      <c r="AY76" s="185">
        <f aca="true" t="shared" si="9" ref="AY76:AY83">AX76-AW76</f>
        <v>22.549999999999997</v>
      </c>
      <c r="AZ76" s="20"/>
      <c r="BA76" s="95">
        <v>2</v>
      </c>
      <c r="BB76" s="21">
        <v>27.73</v>
      </c>
      <c r="BC76" s="184"/>
      <c r="BD76" s="185">
        <f aca="true" t="shared" si="10" ref="BD76:BD83">BC76-BB76</f>
        <v>-27.73</v>
      </c>
      <c r="BE76" s="26"/>
    </row>
    <row r="77" spans="1:57" ht="12.75">
      <c r="A77" s="47">
        <f>A76+1</f>
        <v>2</v>
      </c>
      <c r="B77" s="119">
        <v>12.93</v>
      </c>
      <c r="C77" s="119">
        <v>27.99</v>
      </c>
      <c r="D77" s="119"/>
      <c r="E77" s="119">
        <f>C77-B77</f>
        <v>15.059999999999999</v>
      </c>
      <c r="F77" s="20"/>
      <c r="G77" s="20"/>
      <c r="H77" s="20"/>
      <c r="I77" s="20"/>
      <c r="J77" s="20"/>
      <c r="K77" s="20"/>
      <c r="L77" s="20"/>
      <c r="M77" s="20"/>
      <c r="N77" s="20"/>
      <c r="O77" s="20">
        <f>O76+1</f>
        <v>2</v>
      </c>
      <c r="P77" s="119">
        <v>25.34</v>
      </c>
      <c r="Q77" s="119">
        <v>39.48</v>
      </c>
      <c r="R77" s="119">
        <f aca="true" t="shared" si="11" ref="R77:R89">Q77-P77</f>
        <v>14.139999999999997</v>
      </c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6"/>
      <c r="AE77" s="20"/>
      <c r="AF77" s="47"/>
      <c r="AG77" s="178">
        <v>3</v>
      </c>
      <c r="AH77" s="184">
        <v>15.86</v>
      </c>
      <c r="AI77" s="184">
        <v>31.47</v>
      </c>
      <c r="AJ77" s="185">
        <f t="shared" si="6"/>
        <v>15.61</v>
      </c>
      <c r="AK77" s="20"/>
      <c r="AL77" s="178">
        <v>3</v>
      </c>
      <c r="AM77" s="184">
        <v>20.13</v>
      </c>
      <c r="AN77" s="184">
        <v>47.66</v>
      </c>
      <c r="AO77" s="185">
        <f t="shared" si="7"/>
        <v>27.529999999999998</v>
      </c>
      <c r="AP77" s="20"/>
      <c r="AQ77" s="178">
        <v>3</v>
      </c>
      <c r="AR77" s="184">
        <v>22.11</v>
      </c>
      <c r="AS77" s="184">
        <v>39.02</v>
      </c>
      <c r="AT77" s="185">
        <f t="shared" si="8"/>
        <v>16.910000000000004</v>
      </c>
      <c r="AU77" s="20"/>
      <c r="AV77" s="178">
        <v>3</v>
      </c>
      <c r="AW77" s="184">
        <v>28.71</v>
      </c>
      <c r="AX77" s="184">
        <v>48.3</v>
      </c>
      <c r="AY77" s="185">
        <f t="shared" si="9"/>
        <v>19.589999999999996</v>
      </c>
      <c r="AZ77" s="20"/>
      <c r="BA77" s="95">
        <v>3</v>
      </c>
      <c r="BB77" s="21">
        <v>27.85</v>
      </c>
      <c r="BC77" s="184"/>
      <c r="BD77" s="185">
        <f t="shared" si="10"/>
        <v>-27.85</v>
      </c>
      <c r="BE77" s="26"/>
    </row>
    <row r="78" spans="1:57" ht="12.75">
      <c r="A78" s="47">
        <f aca="true" t="shared" si="12" ref="A78:A96">A77+1</f>
        <v>3</v>
      </c>
      <c r="B78" s="119">
        <v>12.76</v>
      </c>
      <c r="C78" s="119">
        <f>E78+B78</f>
        <v>26.91</v>
      </c>
      <c r="D78" s="119"/>
      <c r="E78" s="119">
        <v>14.15</v>
      </c>
      <c r="F78" s="20"/>
      <c r="G78" s="20"/>
      <c r="H78" s="20"/>
      <c r="I78" s="20"/>
      <c r="J78" s="20"/>
      <c r="K78" s="20"/>
      <c r="L78" s="20"/>
      <c r="M78" s="20"/>
      <c r="N78" s="20"/>
      <c r="O78" s="20">
        <f aca="true" t="shared" si="13" ref="O78:O94">O77+1</f>
        <v>3</v>
      </c>
      <c r="P78" s="119">
        <v>23.76</v>
      </c>
      <c r="Q78" s="119">
        <v>42.2</v>
      </c>
      <c r="R78" s="119">
        <f t="shared" si="11"/>
        <v>18.44</v>
      </c>
      <c r="S78" s="20"/>
      <c r="T78" s="20" t="s">
        <v>76</v>
      </c>
      <c r="U78" s="20"/>
      <c r="V78" s="20"/>
      <c r="W78" s="20"/>
      <c r="X78" s="20"/>
      <c r="Y78" s="20"/>
      <c r="Z78" s="20"/>
      <c r="AA78" s="20"/>
      <c r="AB78" s="20"/>
      <c r="AC78" s="26"/>
      <c r="AE78" s="20"/>
      <c r="AF78" s="47"/>
      <c r="AG78" s="178">
        <v>4</v>
      </c>
      <c r="AH78" s="184">
        <v>15.25</v>
      </c>
      <c r="AI78" s="184">
        <v>31.09</v>
      </c>
      <c r="AJ78" s="185">
        <f t="shared" si="6"/>
        <v>15.84</v>
      </c>
      <c r="AK78" s="20"/>
      <c r="AL78" s="178">
        <v>4</v>
      </c>
      <c r="AM78" s="184">
        <v>22.04</v>
      </c>
      <c r="AN78" s="184">
        <v>43.59</v>
      </c>
      <c r="AO78" s="185">
        <f t="shared" si="7"/>
        <v>21.550000000000004</v>
      </c>
      <c r="AP78" s="20"/>
      <c r="AQ78" s="178">
        <v>4</v>
      </c>
      <c r="AR78" s="184">
        <v>23.92</v>
      </c>
      <c r="AS78" s="184">
        <v>37.59</v>
      </c>
      <c r="AT78" s="185">
        <f t="shared" si="8"/>
        <v>13.670000000000002</v>
      </c>
      <c r="AU78" s="20"/>
      <c r="AV78" s="178">
        <v>4</v>
      </c>
      <c r="AW78" s="184">
        <v>31.03</v>
      </c>
      <c r="AX78" s="184">
        <v>50.09</v>
      </c>
      <c r="AY78" s="185">
        <f t="shared" si="9"/>
        <v>19.060000000000002</v>
      </c>
      <c r="AZ78" s="20"/>
      <c r="BA78" s="95">
        <v>4</v>
      </c>
      <c r="BB78" s="171">
        <v>27.66</v>
      </c>
      <c r="BC78" s="184"/>
      <c r="BD78" s="185">
        <f t="shared" si="10"/>
        <v>-27.66</v>
      </c>
      <c r="BE78" s="26"/>
    </row>
    <row r="79" spans="1:57" ht="12.75">
      <c r="A79" s="47">
        <f t="shared" si="12"/>
        <v>4</v>
      </c>
      <c r="B79" s="119">
        <v>12.9</v>
      </c>
      <c r="C79" s="119">
        <v>26.91</v>
      </c>
      <c r="D79" s="119"/>
      <c r="E79" s="119">
        <f>C79-B79</f>
        <v>14.01</v>
      </c>
      <c r="F79" s="20"/>
      <c r="G79" s="20" t="s">
        <v>73</v>
      </c>
      <c r="H79" s="20"/>
      <c r="I79" s="20"/>
      <c r="J79" s="20"/>
      <c r="K79" s="20"/>
      <c r="L79" s="20"/>
      <c r="M79" s="20"/>
      <c r="N79" s="20"/>
      <c r="O79" s="20">
        <f t="shared" si="13"/>
        <v>4</v>
      </c>
      <c r="P79" s="119">
        <v>23.54</v>
      </c>
      <c r="Q79" s="119">
        <v>42</v>
      </c>
      <c r="R79" s="119">
        <f t="shared" si="11"/>
        <v>18.46</v>
      </c>
      <c r="S79" s="20"/>
      <c r="T79" s="20" t="s">
        <v>77</v>
      </c>
      <c r="U79" s="20"/>
      <c r="V79" s="20"/>
      <c r="W79" s="20"/>
      <c r="X79" s="20"/>
      <c r="Y79" s="20"/>
      <c r="Z79" s="20"/>
      <c r="AA79" s="20"/>
      <c r="AB79" s="20"/>
      <c r="AC79" s="26"/>
      <c r="AE79" s="20"/>
      <c r="AF79" s="47"/>
      <c r="AG79" s="178">
        <v>5</v>
      </c>
      <c r="AH79" s="184">
        <v>15.13</v>
      </c>
      <c r="AI79" s="184">
        <v>31.46</v>
      </c>
      <c r="AJ79" s="185">
        <f t="shared" si="6"/>
        <v>16.33</v>
      </c>
      <c r="AK79" s="20"/>
      <c r="AL79" s="178">
        <v>5</v>
      </c>
      <c r="AM79" s="184">
        <v>21.99</v>
      </c>
      <c r="AN79" s="184">
        <v>42.48</v>
      </c>
      <c r="AO79" s="185">
        <f t="shared" si="7"/>
        <v>20.49</v>
      </c>
      <c r="AP79" s="20"/>
      <c r="AQ79" s="178">
        <v>5</v>
      </c>
      <c r="AR79" s="184">
        <v>22.18</v>
      </c>
      <c r="AS79" s="184">
        <v>39.03</v>
      </c>
      <c r="AT79" s="185">
        <f t="shared" si="8"/>
        <v>16.85</v>
      </c>
      <c r="AU79" s="20"/>
      <c r="AV79" s="178">
        <v>5</v>
      </c>
      <c r="AW79" s="184">
        <v>29.15</v>
      </c>
      <c r="AX79" s="184">
        <v>50.1</v>
      </c>
      <c r="AY79" s="185">
        <f t="shared" si="9"/>
        <v>20.950000000000003</v>
      </c>
      <c r="AZ79" s="20"/>
      <c r="BA79" s="95">
        <v>5</v>
      </c>
      <c r="BB79" s="21">
        <v>27.89</v>
      </c>
      <c r="BC79" s="184"/>
      <c r="BD79" s="185">
        <f t="shared" si="10"/>
        <v>-27.89</v>
      </c>
      <c r="BE79" s="26"/>
    </row>
    <row r="80" spans="1:57" ht="12.75">
      <c r="A80" s="47">
        <f t="shared" si="12"/>
        <v>5</v>
      </c>
      <c r="B80" s="119">
        <v>13.46</v>
      </c>
      <c r="C80" s="119">
        <f>E80+B80</f>
        <v>27.46</v>
      </c>
      <c r="D80" s="119"/>
      <c r="E80" s="119">
        <v>14</v>
      </c>
      <c r="F80" s="20"/>
      <c r="G80" s="20" t="s">
        <v>74</v>
      </c>
      <c r="H80" s="20"/>
      <c r="I80" s="20"/>
      <c r="J80" s="20"/>
      <c r="K80" s="20"/>
      <c r="L80" s="20"/>
      <c r="M80" s="20"/>
      <c r="N80" s="20"/>
      <c r="O80" s="20">
        <f t="shared" si="13"/>
        <v>5</v>
      </c>
      <c r="P80" s="119">
        <v>22.18</v>
      </c>
      <c r="Q80" s="119">
        <v>45.55</v>
      </c>
      <c r="R80" s="119">
        <f t="shared" si="11"/>
        <v>23.369999999999997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6"/>
      <c r="AE80" s="20"/>
      <c r="AF80" s="47"/>
      <c r="AG80" s="178">
        <v>6</v>
      </c>
      <c r="AH80" s="184">
        <v>15.3</v>
      </c>
      <c r="AI80" s="184">
        <v>31.4</v>
      </c>
      <c r="AJ80" s="185">
        <f t="shared" si="6"/>
        <v>16.099999999999998</v>
      </c>
      <c r="AK80" s="20"/>
      <c r="AL80" s="178">
        <v>6</v>
      </c>
      <c r="AM80" s="184">
        <v>21.67</v>
      </c>
      <c r="AN80" s="184">
        <v>45.15</v>
      </c>
      <c r="AO80" s="185">
        <f t="shared" si="7"/>
        <v>23.479999999999997</v>
      </c>
      <c r="AP80" s="20"/>
      <c r="AQ80" s="178">
        <v>6</v>
      </c>
      <c r="AR80" s="184">
        <v>25.69</v>
      </c>
      <c r="AS80" s="184">
        <v>37.91</v>
      </c>
      <c r="AT80" s="185">
        <f t="shared" si="8"/>
        <v>12.219999999999995</v>
      </c>
      <c r="AU80" s="20"/>
      <c r="AV80" s="178">
        <v>6</v>
      </c>
      <c r="AW80" s="184">
        <v>28.51</v>
      </c>
      <c r="AX80" s="184">
        <v>50.87</v>
      </c>
      <c r="AY80" s="185">
        <f t="shared" si="9"/>
        <v>22.359999999999996</v>
      </c>
      <c r="AZ80" s="20"/>
      <c r="BA80" s="95">
        <v>6</v>
      </c>
      <c r="BB80" s="21">
        <v>27.71</v>
      </c>
      <c r="BC80" s="184"/>
      <c r="BD80" s="185">
        <f t="shared" si="10"/>
        <v>-27.71</v>
      </c>
      <c r="BE80" s="26"/>
    </row>
    <row r="81" spans="1:57" ht="12.75">
      <c r="A81" s="47">
        <f t="shared" si="12"/>
        <v>6</v>
      </c>
      <c r="B81" s="119">
        <v>14.09</v>
      </c>
      <c r="C81" s="119">
        <v>26.52</v>
      </c>
      <c r="D81" s="119"/>
      <c r="E81" s="119">
        <f>C81-B81</f>
        <v>12.43</v>
      </c>
      <c r="F81" s="20"/>
      <c r="G81" s="20" t="s">
        <v>75</v>
      </c>
      <c r="H81" s="20"/>
      <c r="I81" s="20"/>
      <c r="J81" s="20"/>
      <c r="K81" s="20"/>
      <c r="L81" s="20"/>
      <c r="M81" s="20"/>
      <c r="N81" s="20"/>
      <c r="O81" s="20">
        <f t="shared" si="13"/>
        <v>6</v>
      </c>
      <c r="P81" s="119">
        <v>21.8</v>
      </c>
      <c r="Q81" s="119">
        <v>43.76</v>
      </c>
      <c r="R81" s="119">
        <f t="shared" si="11"/>
        <v>21.959999999999997</v>
      </c>
      <c r="S81" s="20"/>
      <c r="T81" s="20" t="s">
        <v>79</v>
      </c>
      <c r="U81" s="20"/>
      <c r="V81" s="20"/>
      <c r="W81" s="20"/>
      <c r="X81" s="20"/>
      <c r="Y81" s="20"/>
      <c r="Z81" s="20"/>
      <c r="AA81" s="20"/>
      <c r="AB81" s="20"/>
      <c r="AC81" s="26"/>
      <c r="AE81" s="20"/>
      <c r="AF81" s="47"/>
      <c r="AG81" s="178">
        <v>7</v>
      </c>
      <c r="AH81" s="184">
        <v>14.88</v>
      </c>
      <c r="AI81" s="184">
        <v>31.7</v>
      </c>
      <c r="AJ81" s="185">
        <f t="shared" si="6"/>
        <v>16.82</v>
      </c>
      <c r="AK81" s="20"/>
      <c r="AL81" s="178">
        <v>7</v>
      </c>
      <c r="AM81" s="184">
        <v>20.07</v>
      </c>
      <c r="AN81" s="184">
        <v>44.13</v>
      </c>
      <c r="AO81" s="185">
        <f t="shared" si="7"/>
        <v>24.060000000000002</v>
      </c>
      <c r="AP81" s="20"/>
      <c r="AQ81" s="178">
        <v>7</v>
      </c>
      <c r="AR81" s="184">
        <v>23.74</v>
      </c>
      <c r="AS81" s="184">
        <v>37.89</v>
      </c>
      <c r="AT81" s="185">
        <f t="shared" si="8"/>
        <v>14.150000000000002</v>
      </c>
      <c r="AU81" s="20"/>
      <c r="AV81" s="178">
        <v>7</v>
      </c>
      <c r="AW81" s="184">
        <v>29.25</v>
      </c>
      <c r="AX81" s="184">
        <v>48.49</v>
      </c>
      <c r="AY81" s="185">
        <f t="shared" si="9"/>
        <v>19.240000000000002</v>
      </c>
      <c r="AZ81" s="20"/>
      <c r="BA81" s="95">
        <v>7</v>
      </c>
      <c r="BB81" s="21">
        <v>27.71</v>
      </c>
      <c r="BC81" s="184"/>
      <c r="BD81" s="185">
        <f t="shared" si="10"/>
        <v>-27.71</v>
      </c>
      <c r="BE81" s="26"/>
    </row>
    <row r="82" spans="1:57" ht="12.75">
      <c r="A82" s="47">
        <f t="shared" si="12"/>
        <v>7</v>
      </c>
      <c r="B82" s="119">
        <v>13.96</v>
      </c>
      <c r="C82" s="119">
        <f>E82+B82</f>
        <v>29.94</v>
      </c>
      <c r="D82" s="119"/>
      <c r="E82" s="119">
        <v>15.98</v>
      </c>
      <c r="F82" s="20"/>
      <c r="G82" s="20"/>
      <c r="H82" s="20"/>
      <c r="I82" s="20"/>
      <c r="J82" s="20"/>
      <c r="K82" s="20"/>
      <c r="L82" s="20"/>
      <c r="M82" s="20"/>
      <c r="N82" s="20"/>
      <c r="O82" s="20">
        <f t="shared" si="13"/>
        <v>7</v>
      </c>
      <c r="P82" s="119">
        <v>23.56</v>
      </c>
      <c r="Q82" s="119">
        <v>43.89</v>
      </c>
      <c r="R82" s="119">
        <f t="shared" si="11"/>
        <v>20.330000000000002</v>
      </c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6"/>
      <c r="AE82" s="20"/>
      <c r="AF82" s="47"/>
      <c r="AG82" s="178">
        <v>8</v>
      </c>
      <c r="AH82" s="184">
        <v>15.27</v>
      </c>
      <c r="AI82" s="184">
        <v>32.28</v>
      </c>
      <c r="AJ82" s="185">
        <f t="shared" si="6"/>
        <v>17.01</v>
      </c>
      <c r="AK82" s="20"/>
      <c r="AL82" s="178">
        <v>8</v>
      </c>
      <c r="AM82" s="184">
        <v>20.46</v>
      </c>
      <c r="AN82" s="184">
        <v>43.9</v>
      </c>
      <c r="AO82" s="185">
        <f t="shared" si="7"/>
        <v>23.439999999999998</v>
      </c>
      <c r="AP82" s="20"/>
      <c r="AQ82" s="178">
        <v>8</v>
      </c>
      <c r="AR82" s="184">
        <v>20.3</v>
      </c>
      <c r="AS82" s="184">
        <v>35.66</v>
      </c>
      <c r="AT82" s="185">
        <f t="shared" si="8"/>
        <v>15.359999999999996</v>
      </c>
      <c r="AU82" s="20"/>
      <c r="AV82" s="178">
        <v>8</v>
      </c>
      <c r="AW82" s="184">
        <v>27.65</v>
      </c>
      <c r="AX82" s="184">
        <v>48.79</v>
      </c>
      <c r="AY82" s="185">
        <f t="shared" si="9"/>
        <v>21.14</v>
      </c>
      <c r="AZ82" s="20"/>
      <c r="BA82" s="95">
        <v>8</v>
      </c>
      <c r="BB82" s="21">
        <v>27.45</v>
      </c>
      <c r="BC82" s="184"/>
      <c r="BD82" s="185">
        <f t="shared" si="10"/>
        <v>-27.45</v>
      </c>
      <c r="BE82" s="26"/>
    </row>
    <row r="83" spans="1:57" ht="12.75">
      <c r="A83" s="47">
        <f t="shared" si="12"/>
        <v>8</v>
      </c>
      <c r="B83" s="119">
        <v>13.75</v>
      </c>
      <c r="C83" s="119">
        <v>29.57</v>
      </c>
      <c r="D83" s="119"/>
      <c r="E83" s="119">
        <f>C83-B83</f>
        <v>15.82</v>
      </c>
      <c r="F83" s="20"/>
      <c r="G83" s="20"/>
      <c r="H83" s="20"/>
      <c r="I83" s="20"/>
      <c r="J83" s="20"/>
      <c r="K83" s="20"/>
      <c r="L83" s="20"/>
      <c r="M83" s="20"/>
      <c r="N83" s="20"/>
      <c r="O83" s="20">
        <f t="shared" si="13"/>
        <v>8</v>
      </c>
      <c r="P83" s="119">
        <v>23.44</v>
      </c>
      <c r="Q83" s="119">
        <v>43.76</v>
      </c>
      <c r="R83" s="119">
        <f t="shared" si="11"/>
        <v>20.319999999999997</v>
      </c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6"/>
      <c r="AE83" s="20"/>
      <c r="AF83" s="47"/>
      <c r="AG83" s="178">
        <v>9</v>
      </c>
      <c r="AH83" s="184">
        <v>14.54</v>
      </c>
      <c r="AI83" s="184">
        <v>30.89</v>
      </c>
      <c r="AJ83" s="185">
        <f t="shared" si="6"/>
        <v>16.35</v>
      </c>
      <c r="AK83" s="20"/>
      <c r="AL83" s="178">
        <v>9</v>
      </c>
      <c r="AM83" s="184">
        <v>23.51</v>
      </c>
      <c r="AN83" s="184">
        <v>47.75</v>
      </c>
      <c r="AO83" s="185">
        <f t="shared" si="7"/>
        <v>24.24</v>
      </c>
      <c r="AP83" s="20"/>
      <c r="AQ83" s="178">
        <v>9</v>
      </c>
      <c r="AR83" s="184">
        <v>22.01</v>
      </c>
      <c r="AS83" s="184">
        <v>35.93</v>
      </c>
      <c r="AT83" s="185">
        <f t="shared" si="8"/>
        <v>13.919999999999998</v>
      </c>
      <c r="AU83" s="20"/>
      <c r="AV83" s="178">
        <v>9</v>
      </c>
      <c r="AW83" s="184">
        <v>26.83</v>
      </c>
      <c r="AX83" s="184">
        <v>49.04</v>
      </c>
      <c r="AY83" s="185">
        <f t="shared" si="9"/>
        <v>22.21</v>
      </c>
      <c r="AZ83" s="20"/>
      <c r="BA83" s="95">
        <v>9</v>
      </c>
      <c r="BB83" s="21">
        <v>27.81</v>
      </c>
      <c r="BC83" s="184"/>
      <c r="BD83" s="185">
        <f t="shared" si="10"/>
        <v>-27.81</v>
      </c>
      <c r="BE83" s="26"/>
    </row>
    <row r="84" spans="1:57" ht="13.5" thickBot="1">
      <c r="A84" s="47">
        <f t="shared" si="12"/>
        <v>9</v>
      </c>
      <c r="B84" s="119">
        <v>14.92</v>
      </c>
      <c r="C84" s="119">
        <f>E84+B84</f>
        <v>27.6</v>
      </c>
      <c r="D84" s="119"/>
      <c r="E84" s="119">
        <v>12.68</v>
      </c>
      <c r="F84" s="20"/>
      <c r="G84" s="20"/>
      <c r="H84" s="20"/>
      <c r="I84" s="20"/>
      <c r="J84" s="20"/>
      <c r="K84" s="20"/>
      <c r="L84" s="20"/>
      <c r="M84" s="20"/>
      <c r="N84" s="20"/>
      <c r="O84" s="20">
        <f t="shared" si="13"/>
        <v>9</v>
      </c>
      <c r="P84" s="119">
        <v>23.81</v>
      </c>
      <c r="Q84" s="119">
        <v>45.88</v>
      </c>
      <c r="R84" s="119">
        <f t="shared" si="11"/>
        <v>22.070000000000004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6"/>
      <c r="AE84" s="20"/>
      <c r="AF84" s="47"/>
      <c r="AG84" s="180">
        <v>10</v>
      </c>
      <c r="AH84" s="186">
        <v>14.8</v>
      </c>
      <c r="AI84" s="186">
        <v>30.56</v>
      </c>
      <c r="AJ84" s="187">
        <f>AI84-AH84</f>
        <v>15.759999999999998</v>
      </c>
      <c r="AK84" s="20"/>
      <c r="AL84" s="180">
        <v>10</v>
      </c>
      <c r="AM84" s="186">
        <v>20.33</v>
      </c>
      <c r="AN84" s="186">
        <v>47.68</v>
      </c>
      <c r="AO84" s="187">
        <f>AN84-AM84</f>
        <v>27.35</v>
      </c>
      <c r="AP84" s="20"/>
      <c r="AQ84" s="180">
        <v>10</v>
      </c>
      <c r="AR84" s="186">
        <v>24.02</v>
      </c>
      <c r="AS84" s="186">
        <v>37.78</v>
      </c>
      <c r="AT84" s="187">
        <f>AS84-AR84</f>
        <v>13.760000000000002</v>
      </c>
      <c r="AU84" s="20"/>
      <c r="AV84" s="180">
        <v>10</v>
      </c>
      <c r="AW84" s="186">
        <v>29.76</v>
      </c>
      <c r="AX84" s="186">
        <v>48.42</v>
      </c>
      <c r="AY84" s="187">
        <f>AX84-AW84</f>
        <v>18.66</v>
      </c>
      <c r="AZ84" s="20"/>
      <c r="BA84" s="76">
        <v>10</v>
      </c>
      <c r="BB84" s="65">
        <v>27.89</v>
      </c>
      <c r="BC84" s="186"/>
      <c r="BD84" s="187">
        <f>BC84-BB84</f>
        <v>-27.89</v>
      </c>
      <c r="BE84" s="26"/>
    </row>
    <row r="85" spans="1:57" ht="13.5" thickBot="1">
      <c r="A85" s="47">
        <f t="shared" si="12"/>
        <v>10</v>
      </c>
      <c r="B85" s="119">
        <v>14.87</v>
      </c>
      <c r="C85" s="119">
        <v>27.35</v>
      </c>
      <c r="D85" s="119"/>
      <c r="E85" s="119">
        <f>C85-B85</f>
        <v>12.480000000000002</v>
      </c>
      <c r="F85" s="20"/>
      <c r="G85" s="20"/>
      <c r="H85" s="20"/>
      <c r="I85" s="20"/>
      <c r="J85" s="20"/>
      <c r="K85" s="20"/>
      <c r="L85" s="20"/>
      <c r="M85" s="20"/>
      <c r="N85" s="20"/>
      <c r="O85" s="20">
        <f t="shared" si="13"/>
        <v>10</v>
      </c>
      <c r="P85" s="119">
        <v>25.56</v>
      </c>
      <c r="Q85" s="119">
        <v>45.63</v>
      </c>
      <c r="R85" s="119">
        <f t="shared" si="11"/>
        <v>20.070000000000004</v>
      </c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6"/>
      <c r="AE85" s="20"/>
      <c r="AF85" s="47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6"/>
    </row>
    <row r="86" spans="1:57" ht="12.75">
      <c r="A86" s="47">
        <f t="shared" si="12"/>
        <v>11</v>
      </c>
      <c r="B86" s="119">
        <v>13.46</v>
      </c>
      <c r="C86" s="119">
        <f>E86+B86</f>
        <v>27.520000000000003</v>
      </c>
      <c r="D86" s="119"/>
      <c r="E86" s="119">
        <v>14.06</v>
      </c>
      <c r="F86" s="20"/>
      <c r="G86" s="20"/>
      <c r="H86" s="20"/>
      <c r="I86" s="20"/>
      <c r="J86" s="20"/>
      <c r="K86" s="20"/>
      <c r="L86" s="20"/>
      <c r="M86" s="20"/>
      <c r="N86" s="20"/>
      <c r="O86" s="20">
        <f t="shared" si="13"/>
        <v>11</v>
      </c>
      <c r="P86" s="119">
        <v>22.01</v>
      </c>
      <c r="Q86" s="119">
        <v>47.56</v>
      </c>
      <c r="R86" s="119">
        <f t="shared" si="11"/>
        <v>25.55</v>
      </c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6"/>
      <c r="AE86" s="20"/>
      <c r="AF86" s="47"/>
      <c r="AG86" s="197" t="s">
        <v>20</v>
      </c>
      <c r="AH86" s="198">
        <f>AVERAGE(AH75:AH84)</f>
        <v>15.038999999999998</v>
      </c>
      <c r="AI86" s="198">
        <f>AVERAGE(AI75:AI84)</f>
        <v>31.343</v>
      </c>
      <c r="AJ86" s="199">
        <f>AVERAGE(AJ75:AJ84)</f>
        <v>16.303999999999995</v>
      </c>
      <c r="AK86" s="20"/>
      <c r="AL86" s="197" t="s">
        <v>20</v>
      </c>
      <c r="AM86" s="198">
        <f>AVERAGE(AM75:AM84)</f>
        <v>21.032999999999998</v>
      </c>
      <c r="AN86" s="198">
        <f>AVERAGE(AN75:AN84)</f>
        <v>44.971</v>
      </c>
      <c r="AO86" s="199">
        <f>AVERAGE(AO75:AO84)</f>
        <v>23.938</v>
      </c>
      <c r="AP86" s="20"/>
      <c r="AQ86" s="197" t="s">
        <v>20</v>
      </c>
      <c r="AR86" s="198">
        <f>AVERAGE(AR75:AR84)</f>
        <v>23.024</v>
      </c>
      <c r="AS86" s="198">
        <f>AVERAGE(AS75:AS84)</f>
        <v>37.74300000000001</v>
      </c>
      <c r="AT86" s="199">
        <f>AVERAGE(AT75:AT84)</f>
        <v>14.719</v>
      </c>
      <c r="AU86" s="20"/>
      <c r="AV86" s="197" t="s">
        <v>20</v>
      </c>
      <c r="AW86" s="198">
        <f>AVERAGE(AW75:AW84)</f>
        <v>29.141</v>
      </c>
      <c r="AX86" s="198">
        <f>AVERAGE(AX75:AX84)</f>
        <v>49.69200000000001</v>
      </c>
      <c r="AY86" s="199">
        <f>AVERAGE(AY75:AY84)</f>
        <v>20.551</v>
      </c>
      <c r="AZ86" s="20"/>
      <c r="BA86" s="74" t="s">
        <v>20</v>
      </c>
      <c r="BB86" s="208">
        <f>AVERAGE(BB75:BB84)</f>
        <v>27.762</v>
      </c>
      <c r="BC86" s="212" t="e">
        <f>AVERAGE(BC75:BC84)</f>
        <v>#DIV/0!</v>
      </c>
      <c r="BD86" s="213">
        <f>AVERAGE(BD75:BD84)</f>
        <v>-27.762</v>
      </c>
      <c r="BE86" s="26"/>
    </row>
    <row r="87" spans="1:57" ht="12.75">
      <c r="A87" s="47">
        <f t="shared" si="12"/>
        <v>12</v>
      </c>
      <c r="B87" s="119">
        <v>15.29</v>
      </c>
      <c r="C87" s="119">
        <v>27.02</v>
      </c>
      <c r="D87" s="119"/>
      <c r="E87" s="119">
        <f>C87-B87</f>
        <v>11.73</v>
      </c>
      <c r="F87" s="20"/>
      <c r="G87" s="20"/>
      <c r="H87" s="20"/>
      <c r="I87" s="20"/>
      <c r="J87" s="20"/>
      <c r="K87" s="20"/>
      <c r="L87" s="20"/>
      <c r="M87" s="20"/>
      <c r="N87" s="20"/>
      <c r="O87" s="20">
        <f t="shared" si="13"/>
        <v>12</v>
      </c>
      <c r="P87" s="119">
        <v>23.56</v>
      </c>
      <c r="Q87" s="119">
        <v>47.21</v>
      </c>
      <c r="R87" s="119">
        <f t="shared" si="11"/>
        <v>23.650000000000002</v>
      </c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6"/>
      <c r="AE87" s="20"/>
      <c r="AF87" s="47"/>
      <c r="AG87" s="200" t="s">
        <v>31</v>
      </c>
      <c r="AH87" s="201">
        <f>STDEV(AH75:AH84)</f>
        <v>0.40242183506043744</v>
      </c>
      <c r="AI87" s="201">
        <f>STDEV(AI75:AI84)</f>
        <v>0.46418506845635243</v>
      </c>
      <c r="AJ87" s="202">
        <f>STDEV(AJ75:AJ84)</f>
        <v>0.47022925850660513</v>
      </c>
      <c r="AK87" s="20"/>
      <c r="AL87" s="200" t="s">
        <v>31</v>
      </c>
      <c r="AM87" s="201">
        <f>STDEV(AM75:AM84)</f>
        <v>1.1982306400133274</v>
      </c>
      <c r="AN87" s="201">
        <f>STDEV(AN75:AN84)</f>
        <v>2.004153742162124</v>
      </c>
      <c r="AO87" s="202">
        <f>STDEV(AO75:AO84)</f>
        <v>2.193590663729197</v>
      </c>
      <c r="AP87" s="20"/>
      <c r="AQ87" s="200" t="s">
        <v>31</v>
      </c>
      <c r="AR87" s="201">
        <f>STDEV(AR75:AR84)</f>
        <v>1.5469338849622702</v>
      </c>
      <c r="AS87" s="201">
        <f>STDEV(AS75:AS84)</f>
        <v>1.190481228560483</v>
      </c>
      <c r="AT87" s="202">
        <f>STDEV(AT75:AT84)</f>
        <v>1.6897366658743216</v>
      </c>
      <c r="AU87" s="20"/>
      <c r="AV87" s="200" t="s">
        <v>31</v>
      </c>
      <c r="AW87" s="201">
        <f>STDEV(AW75:AW84)</f>
        <v>1.3344449532797538</v>
      </c>
      <c r="AX87" s="201">
        <f>STDEV(AX75:AX84)</f>
        <v>1.2685056825517051</v>
      </c>
      <c r="AY87" s="202">
        <f>STDEV(AY75:AY84)</f>
        <v>1.4760943209851023</v>
      </c>
      <c r="AZ87" s="20"/>
      <c r="BA87" s="95" t="s">
        <v>31</v>
      </c>
      <c r="BB87" s="209">
        <f>STDEV(BB75:BB84)</f>
        <v>0.14218923228453165</v>
      </c>
      <c r="BC87" s="179" t="e">
        <f>STDEV(BC75:BC84)</f>
        <v>#DIV/0!</v>
      </c>
      <c r="BD87" s="214">
        <f>STDEV(BD75:BD84)</f>
        <v>0.14218923228453165</v>
      </c>
      <c r="BE87" s="26"/>
    </row>
    <row r="88" spans="1:57" ht="13.5" thickBot="1">
      <c r="A88" s="47">
        <f t="shared" si="12"/>
        <v>13</v>
      </c>
      <c r="B88" s="119">
        <v>13.27</v>
      </c>
      <c r="C88" s="119">
        <f>E88+B88</f>
        <v>26.439999999999998</v>
      </c>
      <c r="D88" s="119"/>
      <c r="E88" s="119">
        <v>13.17</v>
      </c>
      <c r="F88" s="20"/>
      <c r="G88" s="20"/>
      <c r="H88" s="20"/>
      <c r="I88" s="20"/>
      <c r="J88" s="20"/>
      <c r="K88" s="20"/>
      <c r="L88" s="20"/>
      <c r="M88" s="20"/>
      <c r="N88" s="20"/>
      <c r="O88" s="20">
        <f t="shared" si="13"/>
        <v>13</v>
      </c>
      <c r="P88" s="119">
        <v>25.54</v>
      </c>
      <c r="Q88" s="119">
        <v>42.19</v>
      </c>
      <c r="R88" s="119">
        <f t="shared" si="11"/>
        <v>16.65</v>
      </c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6"/>
      <c r="AE88" s="20"/>
      <c r="AF88" s="47"/>
      <c r="AG88" s="203" t="s">
        <v>32</v>
      </c>
      <c r="AH88" s="204">
        <f>AH87/SQRT(10)</f>
        <v>0.12725695789755856</v>
      </c>
      <c r="AI88" s="204">
        <f>AI87/SQRT(10)</f>
        <v>0.1467882072163253</v>
      </c>
      <c r="AJ88" s="205">
        <f>AJ87/SQRT(10)</f>
        <v>0.14869954793329793</v>
      </c>
      <c r="AK88" s="20"/>
      <c r="AL88" s="203" t="s">
        <v>32</v>
      </c>
      <c r="AM88" s="204">
        <f>AM87/SQRT(10)</f>
        <v>0.3789137984643404</v>
      </c>
      <c r="AN88" s="204">
        <f>AN87/SQRT(10)</f>
        <v>0.6337690606382141</v>
      </c>
      <c r="AO88" s="205">
        <f>AO87/SQRT(10)</f>
        <v>0.6936742751464766</v>
      </c>
      <c r="AP88" s="20"/>
      <c r="AQ88" s="203" t="s">
        <v>32</v>
      </c>
      <c r="AR88" s="204">
        <f>AR87/SQRT(10)</f>
        <v>0.48918344661736685</v>
      </c>
      <c r="AS88" s="204">
        <f>AS87/SQRT(10)</f>
        <v>0.3764632193926622</v>
      </c>
      <c r="AT88" s="205">
        <f>AT87/SQRT(10)</f>
        <v>0.5343416510061768</v>
      </c>
      <c r="AU88" s="20"/>
      <c r="AV88" s="203" t="s">
        <v>32</v>
      </c>
      <c r="AW88" s="204">
        <f>AW87/SQRT(10)</f>
        <v>0.4219885464481002</v>
      </c>
      <c r="AX88" s="204">
        <f>AX87/SQRT(10)</f>
        <v>0.4011367181729899</v>
      </c>
      <c r="AY88" s="205">
        <f>AY87/SQRT(10)</f>
        <v>0.46678200955526017</v>
      </c>
      <c r="AZ88" s="20"/>
      <c r="BA88" s="76" t="s">
        <v>32</v>
      </c>
      <c r="BB88" s="210">
        <f>BB87/SQRT(10)</f>
        <v>0.04496418327698669</v>
      </c>
      <c r="BC88" s="215" t="e">
        <f>BC87/SQRT(10)</f>
        <v>#DIV/0!</v>
      </c>
      <c r="BD88" s="216">
        <f>BD87/SQRT(10)</f>
        <v>0.04496418327698669</v>
      </c>
      <c r="BE88" s="26"/>
    </row>
    <row r="89" spans="1:57" ht="12.75">
      <c r="A89" s="47">
        <f t="shared" si="12"/>
        <v>14</v>
      </c>
      <c r="B89" s="119">
        <v>13.1</v>
      </c>
      <c r="C89" s="119">
        <v>26.6</v>
      </c>
      <c r="D89" s="119"/>
      <c r="E89" s="119">
        <f>C89-B89</f>
        <v>13.500000000000002</v>
      </c>
      <c r="F89" s="20"/>
      <c r="G89" s="20"/>
      <c r="H89" s="20"/>
      <c r="I89" s="20"/>
      <c r="J89" s="20"/>
      <c r="K89" s="20"/>
      <c r="L89" s="20"/>
      <c r="M89" s="20"/>
      <c r="N89" s="20"/>
      <c r="O89" s="20">
        <f t="shared" si="13"/>
        <v>14</v>
      </c>
      <c r="P89" s="119">
        <v>23.62</v>
      </c>
      <c r="Q89" s="119">
        <v>40.19</v>
      </c>
      <c r="R89" s="119">
        <f t="shared" si="11"/>
        <v>16.569999999999997</v>
      </c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6"/>
      <c r="AE89" s="20"/>
      <c r="AF89" s="47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6"/>
    </row>
    <row r="90" spans="1:57" ht="12.75">
      <c r="A90" s="47">
        <f t="shared" si="12"/>
        <v>15</v>
      </c>
      <c r="B90" s="119">
        <v>13.26</v>
      </c>
      <c r="C90" s="119">
        <f>E90+B90</f>
        <v>26.6</v>
      </c>
      <c r="D90" s="119"/>
      <c r="E90" s="119">
        <v>13.34</v>
      </c>
      <c r="F90" s="20"/>
      <c r="G90" s="20"/>
      <c r="H90" s="20"/>
      <c r="I90" s="20"/>
      <c r="J90" s="20"/>
      <c r="K90" s="20"/>
      <c r="L90" s="20"/>
      <c r="M90" s="20"/>
      <c r="N90" s="20"/>
      <c r="O90" s="20">
        <f t="shared" si="13"/>
        <v>15</v>
      </c>
      <c r="P90" s="119">
        <v>23.86</v>
      </c>
      <c r="Q90" s="119">
        <v>45.63</v>
      </c>
      <c r="R90" s="119">
        <f aca="true" t="shared" si="14" ref="R90:R95">Q90-P90</f>
        <v>21.770000000000003</v>
      </c>
      <c r="S90" s="20"/>
      <c r="T90" s="20" t="s">
        <v>80</v>
      </c>
      <c r="U90" s="20"/>
      <c r="V90" s="20"/>
      <c r="W90" s="20"/>
      <c r="X90" s="20"/>
      <c r="Y90" s="20"/>
      <c r="Z90" s="20"/>
      <c r="AA90" s="20"/>
      <c r="AB90" s="20"/>
      <c r="AC90" s="26"/>
      <c r="AF90" s="47"/>
      <c r="AG90" s="207" t="s">
        <v>230</v>
      </c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6"/>
    </row>
    <row r="91" spans="1:57" ht="12.75">
      <c r="A91" s="47">
        <f t="shared" si="12"/>
        <v>16</v>
      </c>
      <c r="B91" s="119">
        <v>14.3</v>
      </c>
      <c r="C91" s="119">
        <v>26.46</v>
      </c>
      <c r="D91" s="119"/>
      <c r="E91" s="119">
        <f>C91-B91</f>
        <v>12.16</v>
      </c>
      <c r="F91" s="20"/>
      <c r="G91" s="119">
        <f>MIN(B76:B97)</f>
        <v>12.73</v>
      </c>
      <c r="H91" s="20"/>
      <c r="I91" s="20"/>
      <c r="J91" s="20"/>
      <c r="K91" s="20"/>
      <c r="L91" s="20"/>
      <c r="M91" s="20"/>
      <c r="N91" s="20"/>
      <c r="O91" s="20">
        <f t="shared" si="13"/>
        <v>16</v>
      </c>
      <c r="P91" s="119">
        <v>19.99</v>
      </c>
      <c r="Q91" s="119">
        <v>44.4</v>
      </c>
      <c r="R91" s="119">
        <f t="shared" si="14"/>
        <v>24.41</v>
      </c>
      <c r="S91" s="20"/>
      <c r="T91" s="119">
        <f>MIN(O76:O97)</f>
        <v>1</v>
      </c>
      <c r="U91" s="20"/>
      <c r="V91" s="20"/>
      <c r="W91" s="20"/>
      <c r="X91" s="20"/>
      <c r="Y91" s="20"/>
      <c r="Z91" s="20"/>
      <c r="AA91" s="20"/>
      <c r="AB91" s="20"/>
      <c r="AC91" s="26"/>
      <c r="AF91" s="47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94" t="s">
        <v>241</v>
      </c>
      <c r="AW91" s="20"/>
      <c r="AX91" s="20"/>
      <c r="AY91" s="20"/>
      <c r="AZ91" s="20"/>
      <c r="BA91" s="20"/>
      <c r="BB91" s="20"/>
      <c r="BC91" s="20"/>
      <c r="BD91" s="20"/>
      <c r="BE91" s="26"/>
    </row>
    <row r="92" spans="1:57" ht="13.5" thickBot="1">
      <c r="A92" s="47">
        <f t="shared" si="12"/>
        <v>17</v>
      </c>
      <c r="B92" s="119">
        <v>13.13</v>
      </c>
      <c r="C92" s="119">
        <v>26.07</v>
      </c>
      <c r="D92" s="119"/>
      <c r="E92" s="119">
        <f>C92-B92</f>
        <v>12.94</v>
      </c>
      <c r="F92" s="20"/>
      <c r="G92" s="119">
        <f>MAX(B76:B97)</f>
        <v>15.29</v>
      </c>
      <c r="H92" s="20"/>
      <c r="I92" s="20"/>
      <c r="J92" s="20"/>
      <c r="K92" s="20"/>
      <c r="L92" s="20"/>
      <c r="M92" s="20"/>
      <c r="N92" s="20"/>
      <c r="O92" s="20">
        <f t="shared" si="13"/>
        <v>17</v>
      </c>
      <c r="P92" s="119">
        <v>25.39</v>
      </c>
      <c r="Q92" s="119">
        <v>42.13</v>
      </c>
      <c r="R92" s="119">
        <f t="shared" si="14"/>
        <v>16.740000000000002</v>
      </c>
      <c r="S92" s="20"/>
      <c r="T92" s="119">
        <f>MAX(O76:O97)</f>
        <v>20</v>
      </c>
      <c r="U92" s="20"/>
      <c r="V92" s="20"/>
      <c r="W92" s="20"/>
      <c r="X92" s="20"/>
      <c r="Y92" s="20"/>
      <c r="Z92" s="20"/>
      <c r="AA92" s="20"/>
      <c r="AB92" s="20"/>
      <c r="AC92" s="26"/>
      <c r="AF92" s="47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6"/>
    </row>
    <row r="93" spans="1:57" ht="13.5" thickBot="1">
      <c r="A93" s="47">
        <f t="shared" si="12"/>
        <v>18</v>
      </c>
      <c r="B93" s="119">
        <v>13.59</v>
      </c>
      <c r="C93" s="119">
        <v>25.76</v>
      </c>
      <c r="D93" s="119"/>
      <c r="E93" s="119">
        <f>C93-B93</f>
        <v>12.170000000000002</v>
      </c>
      <c r="F93" s="20"/>
      <c r="G93" s="20"/>
      <c r="H93" s="20"/>
      <c r="I93" s="20"/>
      <c r="J93" s="20"/>
      <c r="K93" s="20"/>
      <c r="L93" s="20"/>
      <c r="M93" s="20"/>
      <c r="N93" s="20"/>
      <c r="O93" s="20">
        <f t="shared" si="13"/>
        <v>18</v>
      </c>
      <c r="P93" s="119">
        <v>25.21</v>
      </c>
      <c r="Q93" s="119">
        <v>43.83</v>
      </c>
      <c r="R93" s="119">
        <f t="shared" si="14"/>
        <v>18.619999999999997</v>
      </c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6"/>
      <c r="AF93" s="47"/>
      <c r="AG93" s="262" t="s">
        <v>223</v>
      </c>
      <c r="AH93" s="263"/>
      <c r="AI93" s="20"/>
      <c r="AJ93" s="20"/>
      <c r="AK93" s="20"/>
      <c r="AL93" s="262" t="s">
        <v>224</v>
      </c>
      <c r="AM93" s="263"/>
      <c r="AN93" s="20"/>
      <c r="AO93" s="20"/>
      <c r="AP93" s="20"/>
      <c r="AQ93" s="262" t="s">
        <v>225</v>
      </c>
      <c r="AR93" s="263"/>
      <c r="AS93" s="20"/>
      <c r="AT93" s="20"/>
      <c r="AU93" s="20"/>
      <c r="AV93" s="262" t="s">
        <v>229</v>
      </c>
      <c r="AW93" s="263"/>
      <c r="AX93" s="20"/>
      <c r="AY93" s="20"/>
      <c r="AZ93" s="20"/>
      <c r="BA93" s="269"/>
      <c r="BB93" s="270"/>
      <c r="BC93" s="20"/>
      <c r="BD93" s="20"/>
      <c r="BE93" s="26"/>
    </row>
    <row r="94" spans="1:57" ht="12.75">
      <c r="A94" s="47">
        <f t="shared" si="12"/>
        <v>19</v>
      </c>
      <c r="B94" s="119">
        <v>12.73</v>
      </c>
      <c r="C94" s="119">
        <v>25.92</v>
      </c>
      <c r="D94" s="119"/>
      <c r="E94" s="119">
        <f>C94-B94</f>
        <v>13.190000000000001</v>
      </c>
      <c r="F94" s="20"/>
      <c r="G94" s="20"/>
      <c r="H94" s="20"/>
      <c r="I94" s="20"/>
      <c r="J94" s="20"/>
      <c r="K94" s="20"/>
      <c r="L94" s="20"/>
      <c r="M94" s="20"/>
      <c r="N94" s="20"/>
      <c r="O94" s="20">
        <f t="shared" si="13"/>
        <v>19</v>
      </c>
      <c r="P94" s="119">
        <v>24.19</v>
      </c>
      <c r="Q94" s="119">
        <v>45.27</v>
      </c>
      <c r="R94" s="119">
        <f t="shared" si="14"/>
        <v>21.080000000000002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6"/>
      <c r="AF94" s="47"/>
      <c r="AG94" s="74" t="s">
        <v>5</v>
      </c>
      <c r="AH94" s="109" t="s">
        <v>38</v>
      </c>
      <c r="AI94" s="181" t="s">
        <v>216</v>
      </c>
      <c r="AJ94" s="182" t="s">
        <v>39</v>
      </c>
      <c r="AK94" s="20"/>
      <c r="AL94" s="74" t="s">
        <v>5</v>
      </c>
      <c r="AM94" s="109" t="s">
        <v>38</v>
      </c>
      <c r="AN94" s="181" t="s">
        <v>216</v>
      </c>
      <c r="AO94" s="182" t="s">
        <v>39</v>
      </c>
      <c r="AP94" s="20"/>
      <c r="AQ94" s="74" t="s">
        <v>5</v>
      </c>
      <c r="AR94" s="109" t="s">
        <v>38</v>
      </c>
      <c r="AS94" s="181" t="s">
        <v>216</v>
      </c>
      <c r="AT94" s="182" t="s">
        <v>39</v>
      </c>
      <c r="AU94" s="20"/>
      <c r="AV94" s="74" t="s">
        <v>5</v>
      </c>
      <c r="AW94" s="109" t="s">
        <v>38</v>
      </c>
      <c r="AX94" s="181" t="s">
        <v>216</v>
      </c>
      <c r="AY94" s="182" t="s">
        <v>39</v>
      </c>
      <c r="AZ94" s="20"/>
      <c r="BA94" s="231" t="s">
        <v>5</v>
      </c>
      <c r="BB94" s="232" t="s">
        <v>38</v>
      </c>
      <c r="BC94" s="232" t="s">
        <v>216</v>
      </c>
      <c r="BD94" s="233" t="s">
        <v>39</v>
      </c>
      <c r="BE94" s="26"/>
    </row>
    <row r="95" spans="1:57" ht="12.75">
      <c r="A95" s="47">
        <f t="shared" si="12"/>
        <v>20</v>
      </c>
      <c r="B95" s="119">
        <v>13.19</v>
      </c>
      <c r="C95" s="119">
        <v>26.53</v>
      </c>
      <c r="D95" s="119"/>
      <c r="E95" s="119">
        <f>C95-B95</f>
        <v>13.340000000000002</v>
      </c>
      <c r="F95" s="20"/>
      <c r="G95" s="20"/>
      <c r="H95" s="20"/>
      <c r="I95" s="20"/>
      <c r="J95" s="20"/>
      <c r="K95" s="20"/>
      <c r="L95" s="20"/>
      <c r="M95" s="20"/>
      <c r="N95" s="20"/>
      <c r="O95" s="20">
        <f>O94+1</f>
        <v>20</v>
      </c>
      <c r="P95" s="119">
        <v>23.53</v>
      </c>
      <c r="Q95" s="119">
        <v>47.26</v>
      </c>
      <c r="R95" s="119">
        <f t="shared" si="14"/>
        <v>23.729999999999997</v>
      </c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6"/>
      <c r="AF95" s="47"/>
      <c r="AG95" s="95">
        <v>1</v>
      </c>
      <c r="AH95" s="172">
        <v>31.56</v>
      </c>
      <c r="AI95" s="184"/>
      <c r="AJ95" s="185">
        <f>AI95-AH95</f>
        <v>-31.56</v>
      </c>
      <c r="AK95" s="20"/>
      <c r="AL95" s="95">
        <v>1</v>
      </c>
      <c r="AM95" s="172">
        <v>35</v>
      </c>
      <c r="AN95" s="184"/>
      <c r="AO95" s="185">
        <f>AN95-AM95</f>
        <v>-35</v>
      </c>
      <c r="AP95" s="20"/>
      <c r="AQ95" s="95">
        <v>1</v>
      </c>
      <c r="AR95" s="172">
        <v>39.16</v>
      </c>
      <c r="AS95" s="184"/>
      <c r="AT95" s="185">
        <f>AS95-AR95</f>
        <v>-39.16</v>
      </c>
      <c r="AU95" s="20"/>
      <c r="AV95" s="95">
        <v>1</v>
      </c>
      <c r="AW95" s="172">
        <v>44.66</v>
      </c>
      <c r="AX95" s="184"/>
      <c r="AY95" s="185">
        <f>AX95-AW95</f>
        <v>-44.66</v>
      </c>
      <c r="AZ95" s="20"/>
      <c r="BA95" s="234">
        <v>1</v>
      </c>
      <c r="BB95" s="247"/>
      <c r="BC95" s="235"/>
      <c r="BD95" s="236">
        <f>BC95-BB95</f>
        <v>0</v>
      </c>
      <c r="BE95" s="26"/>
    </row>
    <row r="96" spans="1:57" ht="12.75">
      <c r="A96" s="47">
        <f t="shared" si="12"/>
        <v>21</v>
      </c>
      <c r="B96" s="119">
        <v>13.73</v>
      </c>
      <c r="C96" s="119">
        <v>27.23</v>
      </c>
      <c r="D96" s="119"/>
      <c r="E96" s="119">
        <v>13.5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6"/>
      <c r="AF96" s="47"/>
      <c r="AG96" s="95">
        <v>2</v>
      </c>
      <c r="AH96" s="21">
        <v>33.4</v>
      </c>
      <c r="AI96" s="184"/>
      <c r="AJ96" s="185">
        <f aca="true" t="shared" si="15" ref="AJ96:AJ103">AI96-AH96</f>
        <v>-33.4</v>
      </c>
      <c r="AK96" s="20"/>
      <c r="AL96" s="95">
        <v>2</v>
      </c>
      <c r="AM96" s="21">
        <v>35.17</v>
      </c>
      <c r="AN96" s="184"/>
      <c r="AO96" s="185">
        <f aca="true" t="shared" si="16" ref="AO96:AO103">AN96-AM96</f>
        <v>-35.17</v>
      </c>
      <c r="AP96" s="20"/>
      <c r="AQ96" s="95">
        <v>2</v>
      </c>
      <c r="AR96" s="21">
        <v>39.22</v>
      </c>
      <c r="AS96" s="184"/>
      <c r="AT96" s="185">
        <f aca="true" t="shared" si="17" ref="AT96:AT103">AS96-AR96</f>
        <v>-39.22</v>
      </c>
      <c r="AU96" s="20"/>
      <c r="AV96" s="95">
        <v>2</v>
      </c>
      <c r="AW96" s="21">
        <v>44.53</v>
      </c>
      <c r="AX96" s="184"/>
      <c r="AY96" s="185">
        <f aca="true" t="shared" si="18" ref="AY96:AY103">AX96-AW96</f>
        <v>-44.53</v>
      </c>
      <c r="AZ96" s="20"/>
      <c r="BA96" s="234">
        <v>2</v>
      </c>
      <c r="BB96" s="235"/>
      <c r="BC96" s="235"/>
      <c r="BD96" s="236">
        <f aca="true" t="shared" si="19" ref="BD96:BD103">BC96-BB96</f>
        <v>0</v>
      </c>
      <c r="BE96" s="26"/>
    </row>
    <row r="97" spans="1:57" ht="12.75">
      <c r="A97" s="47">
        <f>A96+1</f>
        <v>22</v>
      </c>
      <c r="B97" s="119">
        <v>12.82</v>
      </c>
      <c r="C97" s="119">
        <v>28.37</v>
      </c>
      <c r="D97" s="119"/>
      <c r="E97" s="119">
        <v>15.55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 t="s">
        <v>87</v>
      </c>
      <c r="U97" s="20"/>
      <c r="V97" s="20"/>
      <c r="W97" s="20"/>
      <c r="X97" s="20"/>
      <c r="Y97" s="20"/>
      <c r="Z97" s="20"/>
      <c r="AA97" s="20"/>
      <c r="AB97" s="20"/>
      <c r="AC97" s="26"/>
      <c r="AF97" s="47"/>
      <c r="AG97" s="95">
        <v>3</v>
      </c>
      <c r="AH97" s="21">
        <v>31.55</v>
      </c>
      <c r="AI97" s="184"/>
      <c r="AJ97" s="185">
        <f t="shared" si="15"/>
        <v>-31.55</v>
      </c>
      <c r="AK97" s="20"/>
      <c r="AL97" s="95">
        <v>3</v>
      </c>
      <c r="AM97" s="21">
        <v>35.36</v>
      </c>
      <c r="AN97" s="184"/>
      <c r="AO97" s="185">
        <f t="shared" si="16"/>
        <v>-35.36</v>
      </c>
      <c r="AP97" s="20"/>
      <c r="AQ97" s="95">
        <v>3</v>
      </c>
      <c r="AR97" s="21">
        <v>38.73</v>
      </c>
      <c r="AS97" s="184"/>
      <c r="AT97" s="185">
        <f t="shared" si="17"/>
        <v>-38.73</v>
      </c>
      <c r="AU97" s="20"/>
      <c r="AV97" s="95">
        <v>3</v>
      </c>
      <c r="AW97" s="21">
        <v>45.54</v>
      </c>
      <c r="AX97" s="184"/>
      <c r="AY97" s="185">
        <f t="shared" si="18"/>
        <v>-45.54</v>
      </c>
      <c r="AZ97" s="20"/>
      <c r="BA97" s="234">
        <v>3</v>
      </c>
      <c r="BB97" s="235"/>
      <c r="BC97" s="235"/>
      <c r="BD97" s="236">
        <f t="shared" si="19"/>
        <v>0</v>
      </c>
      <c r="BE97" s="26"/>
    </row>
    <row r="98" spans="1:57" ht="12.75">
      <c r="A98" s="4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 t="s">
        <v>86</v>
      </c>
      <c r="U98" s="20"/>
      <c r="V98" s="20"/>
      <c r="W98" s="20"/>
      <c r="X98" s="20"/>
      <c r="Y98" s="20"/>
      <c r="Z98" s="20"/>
      <c r="AA98" s="20"/>
      <c r="AB98" s="20"/>
      <c r="AC98" s="26"/>
      <c r="AF98" s="47"/>
      <c r="AG98" s="95">
        <v>4</v>
      </c>
      <c r="AH98" s="171">
        <v>31.33</v>
      </c>
      <c r="AI98" s="184"/>
      <c r="AJ98" s="185">
        <f t="shared" si="15"/>
        <v>-31.33</v>
      </c>
      <c r="AK98" s="20"/>
      <c r="AL98" s="95">
        <v>4</v>
      </c>
      <c r="AM98" s="171">
        <v>34.95</v>
      </c>
      <c r="AN98" s="184"/>
      <c r="AO98" s="185">
        <f t="shared" si="16"/>
        <v>-34.95</v>
      </c>
      <c r="AP98" s="20"/>
      <c r="AQ98" s="95">
        <v>4</v>
      </c>
      <c r="AR98" s="171">
        <v>39.07</v>
      </c>
      <c r="AS98" s="184"/>
      <c r="AT98" s="185">
        <f t="shared" si="17"/>
        <v>-39.07</v>
      </c>
      <c r="AU98" s="20"/>
      <c r="AV98" s="95">
        <v>4</v>
      </c>
      <c r="AW98" s="171">
        <v>46.2</v>
      </c>
      <c r="AX98" s="184"/>
      <c r="AY98" s="185">
        <f t="shared" si="18"/>
        <v>-46.2</v>
      </c>
      <c r="AZ98" s="20"/>
      <c r="BA98" s="234">
        <v>4</v>
      </c>
      <c r="BB98" s="235"/>
      <c r="BC98" s="235"/>
      <c r="BD98" s="236">
        <f t="shared" si="19"/>
        <v>0</v>
      </c>
      <c r="BE98" s="26"/>
    </row>
    <row r="99" spans="1:57" ht="12.75">
      <c r="A99" s="47" t="s">
        <v>20</v>
      </c>
      <c r="B99" s="160">
        <f>AVERAGE(B75:B97)</f>
        <v>13.567727272727273</v>
      </c>
      <c r="C99" s="20">
        <f>AVERAGE(C75:C97)</f>
        <v>27.207272727272724</v>
      </c>
      <c r="D99" s="20"/>
      <c r="E99" s="160">
        <f>AVERAGE(E75:E97)</f>
        <v>13.639545454545454</v>
      </c>
      <c r="F99" s="20"/>
      <c r="G99" s="20"/>
      <c r="H99" s="161" t="s">
        <v>90</v>
      </c>
      <c r="I99" s="20" t="s">
        <v>92</v>
      </c>
      <c r="J99" s="20"/>
      <c r="K99" s="20"/>
      <c r="L99" s="20"/>
      <c r="M99" s="20"/>
      <c r="N99" s="20"/>
      <c r="O99" s="20" t="s">
        <v>20</v>
      </c>
      <c r="P99" s="162">
        <f>AVERAGE(P76:P95)</f>
        <v>23.736</v>
      </c>
      <c r="Q99" s="119">
        <f>AVERAGE(Q76:Q95)</f>
        <v>43.908500000000004</v>
      </c>
      <c r="R99" s="162">
        <f>AVERAGE(R76:R95)</f>
        <v>20.1725</v>
      </c>
      <c r="S99" s="20"/>
      <c r="T99" s="20" t="s">
        <v>88</v>
      </c>
      <c r="U99" s="20"/>
      <c r="V99" s="20"/>
      <c r="W99" s="20"/>
      <c r="X99" s="20"/>
      <c r="Y99" s="20"/>
      <c r="Z99" s="20"/>
      <c r="AA99" s="20"/>
      <c r="AB99" s="20"/>
      <c r="AC99" s="26"/>
      <c r="AF99" s="47"/>
      <c r="AG99" s="95">
        <v>5</v>
      </c>
      <c r="AH99" s="21">
        <v>31.66</v>
      </c>
      <c r="AI99" s="184"/>
      <c r="AJ99" s="185">
        <f t="shared" si="15"/>
        <v>-31.66</v>
      </c>
      <c r="AK99" s="20"/>
      <c r="AL99" s="95">
        <v>5</v>
      </c>
      <c r="AM99" s="21">
        <v>35.09</v>
      </c>
      <c r="AN99" s="184"/>
      <c r="AO99" s="185">
        <f t="shared" si="16"/>
        <v>-35.09</v>
      </c>
      <c r="AP99" s="20"/>
      <c r="AQ99" s="95">
        <v>5</v>
      </c>
      <c r="AR99" s="21">
        <v>38.8</v>
      </c>
      <c r="AS99" s="184"/>
      <c r="AT99" s="185">
        <f t="shared" si="17"/>
        <v>-38.8</v>
      </c>
      <c r="AU99" s="20"/>
      <c r="AV99" s="95">
        <v>5</v>
      </c>
      <c r="AW99" s="21">
        <v>45.96</v>
      </c>
      <c r="AX99" s="184"/>
      <c r="AY99" s="185">
        <f t="shared" si="18"/>
        <v>-45.96</v>
      </c>
      <c r="AZ99" s="20"/>
      <c r="BA99" s="234">
        <v>5</v>
      </c>
      <c r="BB99" s="235"/>
      <c r="BC99" s="235"/>
      <c r="BD99" s="236">
        <f t="shared" si="19"/>
        <v>0</v>
      </c>
      <c r="BE99" s="26"/>
    </row>
    <row r="100" spans="1:57" ht="12.75">
      <c r="A100" s="47" t="s">
        <v>82</v>
      </c>
      <c r="B100" s="163">
        <f>STDEV(B76:B97)</f>
        <v>0.7362901331494207</v>
      </c>
      <c r="C100" s="163">
        <f>STDEV(C76:C97)</f>
        <v>1.063772182100761</v>
      </c>
      <c r="D100" s="164"/>
      <c r="E100" s="163">
        <f>STDEV(E76:E97)</f>
        <v>1.2116045137896847</v>
      </c>
      <c r="F100" s="20"/>
      <c r="G100" s="20"/>
      <c r="H100" s="161" t="s">
        <v>91</v>
      </c>
      <c r="I100" s="20" t="s">
        <v>92</v>
      </c>
      <c r="J100" s="20"/>
      <c r="K100" s="20"/>
      <c r="L100" s="20"/>
      <c r="M100" s="20"/>
      <c r="N100" s="20"/>
      <c r="O100" s="20" t="s">
        <v>82</v>
      </c>
      <c r="P100" s="163">
        <f>STDEV(P76:P95)</f>
        <v>1.4310776211983058</v>
      </c>
      <c r="Q100" s="163">
        <f>STDEV(Q76:Q95)</f>
        <v>2.3940678330977505</v>
      </c>
      <c r="R100" s="163">
        <f>STDEV(R76:R95)</f>
        <v>3.208741145191066</v>
      </c>
      <c r="S100" s="20"/>
      <c r="T100" s="161" t="s">
        <v>93</v>
      </c>
      <c r="U100" s="20" t="s">
        <v>92</v>
      </c>
      <c r="V100" s="20"/>
      <c r="W100" s="20"/>
      <c r="X100" s="20"/>
      <c r="Y100" s="20"/>
      <c r="Z100" s="20"/>
      <c r="AA100" s="20"/>
      <c r="AB100" s="20"/>
      <c r="AC100" s="26"/>
      <c r="AF100" s="47"/>
      <c r="AG100" s="95">
        <v>6</v>
      </c>
      <c r="AH100" s="21">
        <v>31.15</v>
      </c>
      <c r="AI100" s="184"/>
      <c r="AJ100" s="185">
        <f t="shared" si="15"/>
        <v>-31.15</v>
      </c>
      <c r="AK100" s="20"/>
      <c r="AL100" s="95">
        <v>6</v>
      </c>
      <c r="AM100" s="21">
        <v>35.18</v>
      </c>
      <c r="AN100" s="184"/>
      <c r="AO100" s="185">
        <f t="shared" si="16"/>
        <v>-35.18</v>
      </c>
      <c r="AP100" s="20"/>
      <c r="AQ100" s="95">
        <v>6</v>
      </c>
      <c r="AR100" s="21">
        <v>38.98</v>
      </c>
      <c r="AS100" s="184"/>
      <c r="AT100" s="185">
        <f t="shared" si="17"/>
        <v>-38.98</v>
      </c>
      <c r="AU100" s="20"/>
      <c r="AV100" s="95">
        <v>6</v>
      </c>
      <c r="AW100" s="21">
        <v>46.03</v>
      </c>
      <c r="AX100" s="184"/>
      <c r="AY100" s="185">
        <f t="shared" si="18"/>
        <v>-46.03</v>
      </c>
      <c r="AZ100" s="20"/>
      <c r="BA100" s="234">
        <v>6</v>
      </c>
      <c r="BB100" s="235"/>
      <c r="BC100" s="235"/>
      <c r="BD100" s="236">
        <f t="shared" si="19"/>
        <v>0</v>
      </c>
      <c r="BE100" s="26"/>
    </row>
    <row r="101" spans="1:57" ht="12.75">
      <c r="A101" s="47" t="s">
        <v>89</v>
      </c>
      <c r="B101" s="165">
        <f>B100/SQRT(22)</f>
        <v>0.1569775838330243</v>
      </c>
      <c r="C101" s="165">
        <f>C100/SQRT(22)</f>
        <v>0.22679699126305314</v>
      </c>
      <c r="D101" s="119"/>
      <c r="E101" s="165">
        <f>E100/SQRT(22)</f>
        <v>0.25831495027965184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 t="s">
        <v>24</v>
      </c>
      <c r="P101" s="165">
        <f>P100/SQRT(20)</f>
        <v>0.3199986842078106</v>
      </c>
      <c r="Q101" s="165">
        <f>Q100/SQRT(20)</f>
        <v>0.535329841755219</v>
      </c>
      <c r="R101" s="165">
        <f>R100/SQRT(20)</f>
        <v>0.7174963322847746</v>
      </c>
      <c r="S101" s="20"/>
      <c r="T101" s="161" t="s">
        <v>94</v>
      </c>
      <c r="U101" s="20" t="s">
        <v>92</v>
      </c>
      <c r="V101" s="20"/>
      <c r="W101" s="20"/>
      <c r="X101" s="20"/>
      <c r="Y101" s="20"/>
      <c r="Z101" s="20"/>
      <c r="AA101" s="20"/>
      <c r="AB101" s="20"/>
      <c r="AC101" s="26"/>
      <c r="AF101" s="47"/>
      <c r="AG101" s="95">
        <v>7</v>
      </c>
      <c r="AH101" s="21">
        <v>31.7</v>
      </c>
      <c r="AI101" s="184"/>
      <c r="AJ101" s="185">
        <f t="shared" si="15"/>
        <v>-31.7</v>
      </c>
      <c r="AK101" s="20"/>
      <c r="AL101" s="95">
        <v>7</v>
      </c>
      <c r="AM101" s="21">
        <v>35.24</v>
      </c>
      <c r="AN101" s="184"/>
      <c r="AO101" s="185">
        <f t="shared" si="16"/>
        <v>-35.24</v>
      </c>
      <c r="AP101" s="20"/>
      <c r="AQ101" s="95">
        <v>7</v>
      </c>
      <c r="AR101" s="21">
        <v>38.99</v>
      </c>
      <c r="AS101" s="184"/>
      <c r="AT101" s="185">
        <f t="shared" si="17"/>
        <v>-38.99</v>
      </c>
      <c r="AU101" s="20"/>
      <c r="AV101" s="95">
        <v>7</v>
      </c>
      <c r="AW101" s="21">
        <v>44.23</v>
      </c>
      <c r="AX101" s="184"/>
      <c r="AY101" s="185">
        <f t="shared" si="18"/>
        <v>-44.23</v>
      </c>
      <c r="AZ101" s="20"/>
      <c r="BA101" s="234">
        <v>7</v>
      </c>
      <c r="BB101" s="235"/>
      <c r="BC101" s="235"/>
      <c r="BD101" s="236">
        <f t="shared" si="19"/>
        <v>0</v>
      </c>
      <c r="BE101" s="26"/>
    </row>
    <row r="102" spans="1:57" ht="12.75">
      <c r="A102" s="4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6"/>
      <c r="AF102" s="47"/>
      <c r="AG102" s="95">
        <v>8</v>
      </c>
      <c r="AH102" s="21">
        <v>33.06</v>
      </c>
      <c r="AI102" s="184"/>
      <c r="AJ102" s="185">
        <f t="shared" si="15"/>
        <v>-33.06</v>
      </c>
      <c r="AK102" s="20"/>
      <c r="AL102" s="95">
        <v>8</v>
      </c>
      <c r="AM102" s="21">
        <v>35.22</v>
      </c>
      <c r="AN102" s="184"/>
      <c r="AO102" s="185">
        <f t="shared" si="16"/>
        <v>-35.22</v>
      </c>
      <c r="AP102" s="20"/>
      <c r="AQ102" s="95">
        <v>8</v>
      </c>
      <c r="AR102" s="21">
        <v>38.89</v>
      </c>
      <c r="AS102" s="184"/>
      <c r="AT102" s="185">
        <f t="shared" si="17"/>
        <v>-38.89</v>
      </c>
      <c r="AU102" s="20"/>
      <c r="AV102" s="95">
        <v>8</v>
      </c>
      <c r="AW102" s="21">
        <v>44.33</v>
      </c>
      <c r="AX102" s="184"/>
      <c r="AY102" s="185">
        <f t="shared" si="18"/>
        <v>-44.33</v>
      </c>
      <c r="AZ102" s="20"/>
      <c r="BA102" s="234">
        <v>8</v>
      </c>
      <c r="BB102" s="235"/>
      <c r="BC102" s="235"/>
      <c r="BD102" s="236">
        <f t="shared" si="19"/>
        <v>0</v>
      </c>
      <c r="BE102" s="26"/>
    </row>
    <row r="103" spans="1:57" ht="12.75">
      <c r="A103" s="4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6"/>
      <c r="AF103" s="47"/>
      <c r="AG103" s="95">
        <v>9</v>
      </c>
      <c r="AH103" s="21">
        <v>31.26</v>
      </c>
      <c r="AI103" s="184"/>
      <c r="AJ103" s="185">
        <f t="shared" si="15"/>
        <v>-31.26</v>
      </c>
      <c r="AK103" s="20"/>
      <c r="AL103" s="95">
        <v>9</v>
      </c>
      <c r="AM103" s="21">
        <v>35.31</v>
      </c>
      <c r="AN103" s="184"/>
      <c r="AO103" s="185">
        <f t="shared" si="16"/>
        <v>-35.31</v>
      </c>
      <c r="AP103" s="20"/>
      <c r="AQ103" s="95">
        <v>9</v>
      </c>
      <c r="AR103" s="21">
        <v>38.99</v>
      </c>
      <c r="AS103" s="184"/>
      <c r="AT103" s="185">
        <f t="shared" si="17"/>
        <v>-38.99</v>
      </c>
      <c r="AU103" s="20"/>
      <c r="AV103" s="95">
        <v>9</v>
      </c>
      <c r="AW103" s="21">
        <v>44.33</v>
      </c>
      <c r="AX103" s="184"/>
      <c r="AY103" s="185">
        <f t="shared" si="18"/>
        <v>-44.33</v>
      </c>
      <c r="AZ103" s="20"/>
      <c r="BA103" s="234">
        <v>9</v>
      </c>
      <c r="BB103" s="235"/>
      <c r="BC103" s="235"/>
      <c r="BD103" s="236">
        <f t="shared" si="19"/>
        <v>0</v>
      </c>
      <c r="BE103" s="26"/>
    </row>
    <row r="104" spans="1:57" ht="13.5" thickBot="1">
      <c r="A104" s="4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6"/>
      <c r="AF104" s="47"/>
      <c r="AG104" s="76">
        <v>10</v>
      </c>
      <c r="AH104" s="65">
        <v>31.56</v>
      </c>
      <c r="AI104" s="186"/>
      <c r="AJ104" s="187">
        <f>AI104-AH104</f>
        <v>-31.56</v>
      </c>
      <c r="AK104" s="20"/>
      <c r="AL104" s="76">
        <v>10</v>
      </c>
      <c r="AM104" s="65">
        <v>35.05</v>
      </c>
      <c r="AN104" s="186"/>
      <c r="AO104" s="187">
        <f>AN104-AM104</f>
        <v>-35.05</v>
      </c>
      <c r="AP104" s="20"/>
      <c r="AQ104" s="76">
        <v>10</v>
      </c>
      <c r="AR104" s="65">
        <v>38.91</v>
      </c>
      <c r="AS104" s="186"/>
      <c r="AT104" s="187">
        <f>AS104-AR104</f>
        <v>-38.91</v>
      </c>
      <c r="AU104" s="20"/>
      <c r="AV104" s="76">
        <v>10</v>
      </c>
      <c r="AW104" s="65">
        <v>44.23</v>
      </c>
      <c r="AX104" s="186"/>
      <c r="AY104" s="187">
        <f>AX104-AW104</f>
        <v>-44.23</v>
      </c>
      <c r="AZ104" s="20"/>
      <c r="BA104" s="237">
        <v>10</v>
      </c>
      <c r="BB104" s="238"/>
      <c r="BC104" s="238"/>
      <c r="BD104" s="239">
        <f>BC104-BB104</f>
        <v>0</v>
      </c>
      <c r="BE104" s="26"/>
    </row>
    <row r="105" spans="1:57" ht="13.5" thickBot="1">
      <c r="A105" s="47"/>
      <c r="B105" s="20" t="s">
        <v>83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 t="s">
        <v>85</v>
      </c>
      <c r="P105" s="20"/>
      <c r="Q105" s="20"/>
      <c r="R105" s="20" t="s">
        <v>100</v>
      </c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6"/>
      <c r="AF105" s="47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6"/>
    </row>
    <row r="106" spans="1:57" ht="12.75">
      <c r="A106" s="47" t="s">
        <v>84</v>
      </c>
      <c r="B106" s="20" t="s">
        <v>38</v>
      </c>
      <c r="C106" s="20" t="s">
        <v>39</v>
      </c>
      <c r="D106" s="20"/>
      <c r="E106" s="20" t="s">
        <v>81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 t="s">
        <v>72</v>
      </c>
      <c r="P106" s="20" t="s">
        <v>38</v>
      </c>
      <c r="Q106" s="20" t="s">
        <v>39</v>
      </c>
      <c r="R106" s="20" t="s">
        <v>81</v>
      </c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6"/>
      <c r="AF106" s="47"/>
      <c r="AG106" s="74" t="s">
        <v>20</v>
      </c>
      <c r="AH106" s="208">
        <f>AVERAGE(AH95:AH104)</f>
        <v>31.823</v>
      </c>
      <c r="AI106" s="212" t="e">
        <f>AVERAGE(AI95:AI104)</f>
        <v>#DIV/0!</v>
      </c>
      <c r="AJ106" s="213">
        <f>AVERAGE(AJ95:AJ104)</f>
        <v>-31.823</v>
      </c>
      <c r="AK106" s="20"/>
      <c r="AL106" s="74" t="s">
        <v>20</v>
      </c>
      <c r="AM106" s="208">
        <f>AVERAGE(AM95:AM104)</f>
        <v>35.157000000000004</v>
      </c>
      <c r="AN106" s="212" t="e">
        <f>AVERAGE(AN95:AN104)</f>
        <v>#DIV/0!</v>
      </c>
      <c r="AO106" s="213">
        <f>AVERAGE(AO95:AO104)</f>
        <v>-35.157000000000004</v>
      </c>
      <c r="AP106" s="20"/>
      <c r="AQ106" s="74" t="s">
        <v>20</v>
      </c>
      <c r="AR106" s="208">
        <f>AVERAGE(AR95:AR104)</f>
        <v>38.97399999999999</v>
      </c>
      <c r="AS106" s="212" t="e">
        <f>AVERAGE(AS95:AS104)</f>
        <v>#DIV/0!</v>
      </c>
      <c r="AT106" s="213">
        <f>AVERAGE(AT95:AT104)</f>
        <v>-38.97399999999999</v>
      </c>
      <c r="AU106" s="20"/>
      <c r="AV106" s="74" t="s">
        <v>20</v>
      </c>
      <c r="AW106" s="208">
        <f>AVERAGE(AW95:AW104)</f>
        <v>45.004000000000005</v>
      </c>
      <c r="AX106" s="212" t="e">
        <f>AVERAGE(AX95:AX104)</f>
        <v>#DIV/0!</v>
      </c>
      <c r="AY106" s="213">
        <f>AVERAGE(AY95:AY104)</f>
        <v>-45.004000000000005</v>
      </c>
      <c r="AZ106" s="20"/>
      <c r="BA106" s="231" t="s">
        <v>20</v>
      </c>
      <c r="BB106" s="240" t="e">
        <f>AVERAGE(BB95:BB104)</f>
        <v>#DIV/0!</v>
      </c>
      <c r="BC106" s="240" t="e">
        <f>AVERAGE(BC95:BC104)</f>
        <v>#DIV/0!</v>
      </c>
      <c r="BD106" s="241">
        <f>AVERAGE(BD95:BD104)</f>
        <v>0</v>
      </c>
      <c r="BE106" s="26"/>
    </row>
    <row r="107" spans="1:57" ht="12.75">
      <c r="A107" s="47">
        <v>1</v>
      </c>
      <c r="B107" s="20">
        <v>25.63</v>
      </c>
      <c r="C107" s="119">
        <v>46.12</v>
      </c>
      <c r="D107" s="20"/>
      <c r="E107" s="20">
        <f>C107-B107</f>
        <v>20.49</v>
      </c>
      <c r="F107" s="94"/>
      <c r="G107" s="20"/>
      <c r="H107" s="20"/>
      <c r="I107" s="20"/>
      <c r="J107" s="20"/>
      <c r="K107" s="20"/>
      <c r="L107" s="20"/>
      <c r="M107" s="20"/>
      <c r="N107" s="20"/>
      <c r="O107" s="20">
        <v>1</v>
      </c>
      <c r="P107" s="119">
        <v>29.25</v>
      </c>
      <c r="Q107" s="119">
        <v>54.64</v>
      </c>
      <c r="R107" s="119">
        <f>Q107-P107</f>
        <v>25.39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6"/>
      <c r="AF107" s="47"/>
      <c r="AG107" s="95" t="s">
        <v>31</v>
      </c>
      <c r="AH107" s="209">
        <f>STDEV(AH95:AH104)</f>
        <v>0.7662759874149488</v>
      </c>
      <c r="AI107" s="179" t="e">
        <f>STDEV(AI95:AI104)</f>
        <v>#DIV/0!</v>
      </c>
      <c r="AJ107" s="214">
        <f>STDEV(AJ95:AJ104)</f>
        <v>0.7662759874149488</v>
      </c>
      <c r="AK107" s="20"/>
      <c r="AL107" s="95" t="s">
        <v>31</v>
      </c>
      <c r="AM107" s="209">
        <f>STDEV(AM95:AM104)</f>
        <v>0.13317073418776437</v>
      </c>
      <c r="AN107" s="179" t="e">
        <f>STDEV(AN95:AN104)</f>
        <v>#DIV/0!</v>
      </c>
      <c r="AO107" s="214">
        <f>STDEV(AO95:AO104)</f>
        <v>0.13317073418776437</v>
      </c>
      <c r="AP107" s="20"/>
      <c r="AQ107" s="95" t="s">
        <v>31</v>
      </c>
      <c r="AR107" s="209">
        <f>STDEV(AR95:AR104)</f>
        <v>0.15123197780952644</v>
      </c>
      <c r="AS107" s="179" t="e">
        <f>STDEV(AS95:AS104)</f>
        <v>#DIV/0!</v>
      </c>
      <c r="AT107" s="214">
        <f>STDEV(AT95:AT104)</f>
        <v>0.15123197780952644</v>
      </c>
      <c r="AU107" s="20"/>
      <c r="AV107" s="95" t="s">
        <v>31</v>
      </c>
      <c r="AW107" s="209">
        <f>STDEV(AW95:AW104)</f>
        <v>0.8255664721874862</v>
      </c>
      <c r="AX107" s="179" t="e">
        <f>STDEV(AX95:AX104)</f>
        <v>#DIV/0!</v>
      </c>
      <c r="AY107" s="214">
        <f>STDEV(AY95:AY104)</f>
        <v>0.8255664721874862</v>
      </c>
      <c r="AZ107" s="20"/>
      <c r="BA107" s="234" t="s">
        <v>31</v>
      </c>
      <c r="BB107" s="242" t="e">
        <f>STDEV(BB95:BB104)</f>
        <v>#DIV/0!</v>
      </c>
      <c r="BC107" s="242" t="e">
        <f>STDEV(BC95:BC104)</f>
        <v>#DIV/0!</v>
      </c>
      <c r="BD107" s="243">
        <f>STDEV(BD95:BD104)</f>
        <v>0</v>
      </c>
      <c r="BE107" s="26"/>
    </row>
    <row r="108" spans="1:57" ht="13.5" thickBot="1">
      <c r="A108" s="47">
        <f>A107+1</f>
        <v>2</v>
      </c>
      <c r="B108" s="20">
        <v>25.48</v>
      </c>
      <c r="C108" s="119">
        <v>49.74</v>
      </c>
      <c r="D108" s="20"/>
      <c r="E108" s="20">
        <f aca="true" t="shared" si="20" ref="E108:E126">C108-B108</f>
        <v>24.26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>
        <f>O107+1</f>
        <v>2</v>
      </c>
      <c r="P108" s="119">
        <v>32.58</v>
      </c>
      <c r="Q108" s="119">
        <v>52.88</v>
      </c>
      <c r="R108" s="119">
        <f>Q108-P108</f>
        <v>20.300000000000004</v>
      </c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6"/>
      <c r="AF108" s="47"/>
      <c r="AG108" s="76" t="s">
        <v>32</v>
      </c>
      <c r="AH108" s="210">
        <f>AH107/SQRT(10)</f>
        <v>0.24231774365257588</v>
      </c>
      <c r="AI108" s="215" t="e">
        <f>AI107/SQRT(10)</f>
        <v>#DIV/0!</v>
      </c>
      <c r="AJ108" s="216">
        <f>AJ107/SQRT(10)</f>
        <v>0.24231774365257588</v>
      </c>
      <c r="AK108" s="20"/>
      <c r="AL108" s="76" t="s">
        <v>32</v>
      </c>
      <c r="AM108" s="210">
        <f>AM107/SQRT(10)</f>
        <v>0.04211228377101887</v>
      </c>
      <c r="AN108" s="215" t="e">
        <f>AN107/SQRT(10)</f>
        <v>#DIV/0!</v>
      </c>
      <c r="AO108" s="216">
        <f>AO107/SQRT(10)</f>
        <v>0.04211228377101887</v>
      </c>
      <c r="AP108" s="20"/>
      <c r="AQ108" s="76" t="s">
        <v>32</v>
      </c>
      <c r="AR108" s="210">
        <f>AR107/SQRT(10)</f>
        <v>0.04782375049301455</v>
      </c>
      <c r="AS108" s="215" t="e">
        <f>AS107/SQRT(10)</f>
        <v>#DIV/0!</v>
      </c>
      <c r="AT108" s="216">
        <f>AT107/SQRT(10)</f>
        <v>0.04782375049301455</v>
      </c>
      <c r="AU108" s="20"/>
      <c r="AV108" s="76" t="s">
        <v>32</v>
      </c>
      <c r="AW108" s="210">
        <f>AW107/SQRT(10)</f>
        <v>0.26106704119825075</v>
      </c>
      <c r="AX108" s="215" t="e">
        <f>AX107/SQRT(10)</f>
        <v>#DIV/0!</v>
      </c>
      <c r="AY108" s="216">
        <f>AY107/SQRT(10)</f>
        <v>0.26106704119825075</v>
      </c>
      <c r="AZ108" s="20"/>
      <c r="BA108" s="237" t="s">
        <v>32</v>
      </c>
      <c r="BB108" s="244" t="e">
        <f>BB107/SQRT(10)</f>
        <v>#DIV/0!</v>
      </c>
      <c r="BC108" s="244" t="e">
        <f>BC107/SQRT(10)</f>
        <v>#DIV/0!</v>
      </c>
      <c r="BD108" s="245">
        <f>BD107/SQRT(10)</f>
        <v>0</v>
      </c>
      <c r="BE108" s="26"/>
    </row>
    <row r="109" spans="1:57" ht="12.75">
      <c r="A109" s="47">
        <f aca="true" t="shared" si="21" ref="A109:A126">A108+1</f>
        <v>3</v>
      </c>
      <c r="B109" s="20">
        <v>29.05</v>
      </c>
      <c r="C109" s="119">
        <v>54.93</v>
      </c>
      <c r="D109" s="20"/>
      <c r="E109" s="20">
        <f t="shared" si="20"/>
        <v>25.88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>
        <f aca="true" t="shared" si="22" ref="O109:O126">O108+1</f>
        <v>3</v>
      </c>
      <c r="P109" s="119">
        <v>32.72</v>
      </c>
      <c r="Q109" s="119">
        <v>54.49</v>
      </c>
      <c r="R109" s="119">
        <f>Q109-P109</f>
        <v>21.770000000000003</v>
      </c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6"/>
      <c r="AF109" s="47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6"/>
    </row>
    <row r="110" spans="1:57" ht="12.75">
      <c r="A110" s="47">
        <f t="shared" si="21"/>
        <v>4</v>
      </c>
      <c r="B110" s="20">
        <v>27.53</v>
      </c>
      <c r="C110" s="119">
        <v>47.99</v>
      </c>
      <c r="D110" s="20"/>
      <c r="E110" s="20">
        <f t="shared" si="20"/>
        <v>20.46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>
        <f t="shared" si="22"/>
        <v>4</v>
      </c>
      <c r="P110" s="119">
        <v>34.63</v>
      </c>
      <c r="Q110" s="119">
        <v>53.91</v>
      </c>
      <c r="R110" s="119">
        <f aca="true" t="shared" si="23" ref="R110:R126">Q110-P110</f>
        <v>19.279999999999994</v>
      </c>
      <c r="S110" s="94"/>
      <c r="T110" s="20"/>
      <c r="U110" s="20"/>
      <c r="V110" s="20"/>
      <c r="W110" s="20"/>
      <c r="X110" s="20"/>
      <c r="Y110" s="20"/>
      <c r="Z110" s="20"/>
      <c r="AA110" s="20"/>
      <c r="AB110" s="20"/>
      <c r="AC110" s="26"/>
      <c r="AF110" s="47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6"/>
    </row>
    <row r="111" spans="1:57" ht="12.75">
      <c r="A111" s="47">
        <f t="shared" si="21"/>
        <v>5</v>
      </c>
      <c r="B111" s="20">
        <v>25.73</v>
      </c>
      <c r="C111" s="119">
        <v>51.86</v>
      </c>
      <c r="D111" s="20"/>
      <c r="E111" s="20">
        <f t="shared" si="20"/>
        <v>26.13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>
        <f t="shared" si="22"/>
        <v>5</v>
      </c>
      <c r="P111" s="119">
        <v>33.15</v>
      </c>
      <c r="Q111" s="119">
        <v>49.53</v>
      </c>
      <c r="R111" s="119">
        <f t="shared" si="23"/>
        <v>16.380000000000003</v>
      </c>
      <c r="S111" s="94"/>
      <c r="T111" s="20"/>
      <c r="U111" s="20"/>
      <c r="V111" s="20"/>
      <c r="W111" s="20"/>
      <c r="X111" s="20"/>
      <c r="Y111" s="20"/>
      <c r="Z111" s="20"/>
      <c r="AA111" s="20"/>
      <c r="AB111" s="20"/>
      <c r="AC111" s="26"/>
      <c r="AF111" s="47"/>
      <c r="AG111" s="94" t="s">
        <v>227</v>
      </c>
      <c r="AH111" s="20"/>
      <c r="AI111" s="20"/>
      <c r="AJ111" s="20"/>
      <c r="AK111" s="20"/>
      <c r="AL111" s="20"/>
      <c r="AM111" s="20"/>
      <c r="AN111" s="20"/>
      <c r="AO111" s="206" t="s">
        <v>239</v>
      </c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"/>
      <c r="BC111" s="20"/>
      <c r="BD111" s="20"/>
      <c r="BE111" s="26"/>
    </row>
    <row r="112" spans="1:57" ht="12.75">
      <c r="A112" s="47">
        <f t="shared" si="21"/>
        <v>6</v>
      </c>
      <c r="B112" s="20">
        <v>23.74</v>
      </c>
      <c r="C112" s="119">
        <v>46.08</v>
      </c>
      <c r="D112" s="20"/>
      <c r="E112" s="20">
        <f t="shared" si="20"/>
        <v>22.34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>
        <f t="shared" si="22"/>
        <v>6</v>
      </c>
      <c r="P112" s="119">
        <v>30.85</v>
      </c>
      <c r="Q112" s="119">
        <v>54.2</v>
      </c>
      <c r="R112" s="119">
        <f t="shared" si="23"/>
        <v>23.35</v>
      </c>
      <c r="S112" s="94"/>
      <c r="T112" s="20"/>
      <c r="U112" s="20"/>
      <c r="V112" s="20"/>
      <c r="W112" s="20"/>
      <c r="X112" s="20"/>
      <c r="Y112" s="20"/>
      <c r="Z112" s="20"/>
      <c r="AA112" s="20"/>
      <c r="AB112" s="20"/>
      <c r="AC112" s="26"/>
      <c r="AF112" s="47"/>
      <c r="AG112" s="20"/>
      <c r="AH112" s="20"/>
      <c r="AI112" s="20"/>
      <c r="AJ112" s="20"/>
      <c r="AK112" s="20"/>
      <c r="AL112" s="20"/>
      <c r="AM112" s="20"/>
      <c r="AN112" s="20"/>
      <c r="AO112" s="211" t="s">
        <v>240</v>
      </c>
      <c r="AP112" s="211"/>
      <c r="AQ112" s="94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6"/>
    </row>
    <row r="113" spans="1:57" ht="12.75">
      <c r="A113" s="47">
        <f t="shared" si="21"/>
        <v>7</v>
      </c>
      <c r="B113" s="20">
        <v>27.36</v>
      </c>
      <c r="C113" s="119">
        <v>46.09</v>
      </c>
      <c r="D113" s="20"/>
      <c r="E113" s="20">
        <f t="shared" si="20"/>
        <v>18.730000000000004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>
        <f t="shared" si="22"/>
        <v>7</v>
      </c>
      <c r="P113" s="119">
        <v>31.1</v>
      </c>
      <c r="Q113" s="119">
        <v>55.51</v>
      </c>
      <c r="R113" s="119">
        <f t="shared" si="23"/>
        <v>24.409999999999997</v>
      </c>
      <c r="S113" s="94"/>
      <c r="T113" s="20"/>
      <c r="U113" s="20"/>
      <c r="V113" s="20"/>
      <c r="W113" s="20"/>
      <c r="X113" s="20"/>
      <c r="Y113" s="20"/>
      <c r="Z113" s="20"/>
      <c r="AA113" s="20"/>
      <c r="AB113" s="20"/>
      <c r="AC113" s="26"/>
      <c r="AF113" s="47"/>
      <c r="AG113" s="20"/>
      <c r="AH113" s="20"/>
      <c r="AI113" s="20"/>
      <c r="AJ113" s="20"/>
      <c r="AK113" s="20"/>
      <c r="AL113" s="20"/>
      <c r="AM113" s="20"/>
      <c r="AN113" s="20"/>
      <c r="AO113" s="217" t="s">
        <v>242</v>
      </c>
      <c r="AP113" s="217"/>
      <c r="AQ113" s="217"/>
      <c r="AR113" s="217"/>
      <c r="AS113" s="217"/>
      <c r="AT113" s="217"/>
      <c r="AU113" s="217"/>
      <c r="AV113" s="20"/>
      <c r="AW113" s="20"/>
      <c r="AX113" s="20"/>
      <c r="AY113" s="20"/>
      <c r="AZ113" s="20"/>
      <c r="BA113" s="20"/>
      <c r="BB113" s="20"/>
      <c r="BC113" s="20"/>
      <c r="BD113" s="20"/>
      <c r="BE113" s="26"/>
    </row>
    <row r="114" spans="1:57" ht="12.75">
      <c r="A114" s="47">
        <f t="shared" si="21"/>
        <v>8</v>
      </c>
      <c r="B114" s="20">
        <v>27.36</v>
      </c>
      <c r="C114" s="119">
        <v>51.13</v>
      </c>
      <c r="D114" s="20"/>
      <c r="E114" s="20">
        <f t="shared" si="20"/>
        <v>23.770000000000003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>
        <f t="shared" si="22"/>
        <v>8</v>
      </c>
      <c r="P114" s="119">
        <v>31.03</v>
      </c>
      <c r="Q114" s="119">
        <v>52.74</v>
      </c>
      <c r="R114" s="119">
        <f t="shared" si="23"/>
        <v>21.71</v>
      </c>
      <c r="S114" s="94"/>
      <c r="T114" s="20"/>
      <c r="U114" s="20"/>
      <c r="V114" s="20"/>
      <c r="W114" s="20"/>
      <c r="X114" s="20"/>
      <c r="Y114" s="20"/>
      <c r="Z114" s="20"/>
      <c r="AA114" s="20"/>
      <c r="AB114" s="20"/>
      <c r="AC114" s="26"/>
      <c r="AF114" s="47"/>
      <c r="AG114" s="90" t="s">
        <v>226</v>
      </c>
      <c r="AH114" s="90"/>
      <c r="AI114" s="90"/>
      <c r="AJ114" s="90"/>
      <c r="AK114" s="90"/>
      <c r="AL114" s="90"/>
      <c r="AM114" s="90"/>
      <c r="AN114" s="90"/>
      <c r="AO114" s="9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6"/>
    </row>
    <row r="115" spans="1:57" ht="13.5" thickBot="1">
      <c r="A115" s="47">
        <f t="shared" si="21"/>
        <v>9</v>
      </c>
      <c r="B115" s="20">
        <v>24.08</v>
      </c>
      <c r="C115" s="119">
        <v>49.6</v>
      </c>
      <c r="D115" s="20"/>
      <c r="E115" s="20">
        <f t="shared" si="20"/>
        <v>25.520000000000003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>
        <f t="shared" si="22"/>
        <v>9</v>
      </c>
      <c r="P115" s="119">
        <v>32.71</v>
      </c>
      <c r="Q115" s="119">
        <v>60.56</v>
      </c>
      <c r="R115" s="119">
        <f t="shared" si="23"/>
        <v>27.85</v>
      </c>
      <c r="S115" s="94"/>
      <c r="T115" s="20"/>
      <c r="U115" s="20"/>
      <c r="V115" s="20"/>
      <c r="W115" s="20"/>
      <c r="X115" s="20"/>
      <c r="Y115" s="20"/>
      <c r="Z115" s="20"/>
      <c r="AA115" s="20"/>
      <c r="AB115" s="20"/>
      <c r="AC115" s="26"/>
      <c r="AF115" s="47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6"/>
    </row>
    <row r="116" spans="1:57" ht="13.5" thickBot="1">
      <c r="A116" s="47">
        <f t="shared" si="21"/>
        <v>10</v>
      </c>
      <c r="B116" s="20">
        <v>25.67</v>
      </c>
      <c r="C116" s="119">
        <v>45.93</v>
      </c>
      <c r="D116" s="20"/>
      <c r="E116" s="20">
        <f t="shared" si="20"/>
        <v>20.259999999999998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>
        <f t="shared" si="22"/>
        <v>10</v>
      </c>
      <c r="P116" s="119">
        <v>33.13</v>
      </c>
      <c r="Q116" s="119">
        <v>60.23</v>
      </c>
      <c r="R116" s="119">
        <f t="shared" si="23"/>
        <v>27.099999999999994</v>
      </c>
      <c r="S116" s="94"/>
      <c r="T116" s="20"/>
      <c r="U116" s="20"/>
      <c r="V116" s="20"/>
      <c r="W116" s="20"/>
      <c r="X116" s="20"/>
      <c r="Y116" s="20"/>
      <c r="Z116" s="20"/>
      <c r="AA116" s="20"/>
      <c r="AB116" s="20"/>
      <c r="AC116" s="26"/>
      <c r="AF116" s="47"/>
      <c r="AG116" s="279" t="s">
        <v>234</v>
      </c>
      <c r="AH116" s="280"/>
      <c r="AI116" s="195"/>
      <c r="AJ116" s="195"/>
      <c r="AK116" s="20"/>
      <c r="AL116" s="277" t="s">
        <v>237</v>
      </c>
      <c r="AM116" s="278"/>
      <c r="AN116" s="20"/>
      <c r="AO116" s="20"/>
      <c r="AP116" s="20"/>
      <c r="AQ116" s="262" t="s">
        <v>238</v>
      </c>
      <c r="AR116" s="263"/>
      <c r="AS116" s="20"/>
      <c r="AT116" s="20"/>
      <c r="AU116" s="20"/>
      <c r="AV116" s="264" t="s">
        <v>233</v>
      </c>
      <c r="AW116" s="265"/>
      <c r="AX116" s="20"/>
      <c r="AY116" s="20"/>
      <c r="AZ116" s="20"/>
      <c r="BA116" s="262" t="s">
        <v>232</v>
      </c>
      <c r="BB116" s="263"/>
      <c r="BC116" s="20"/>
      <c r="BD116" s="20"/>
      <c r="BE116" s="26"/>
    </row>
    <row r="117" spans="1:57" ht="12.75">
      <c r="A117" s="47">
        <f t="shared" si="21"/>
        <v>11</v>
      </c>
      <c r="B117" s="20">
        <v>25.6</v>
      </c>
      <c r="C117" s="119">
        <v>47.67</v>
      </c>
      <c r="D117" s="20"/>
      <c r="E117" s="20">
        <f t="shared" si="20"/>
        <v>22.07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>
        <f t="shared" si="22"/>
        <v>11</v>
      </c>
      <c r="P117" s="119">
        <v>30.83</v>
      </c>
      <c r="Q117" s="119">
        <v>49.12</v>
      </c>
      <c r="R117" s="119">
        <f t="shared" si="23"/>
        <v>18.29</v>
      </c>
      <c r="S117" s="94"/>
      <c r="T117" s="20"/>
      <c r="U117" s="20"/>
      <c r="V117" s="20"/>
      <c r="W117" s="20"/>
      <c r="X117" s="20"/>
      <c r="Y117" s="20"/>
      <c r="Z117" s="20"/>
      <c r="AA117" s="20"/>
      <c r="AB117" s="20"/>
      <c r="AC117" s="26"/>
      <c r="AF117" s="47"/>
      <c r="AG117" s="188" t="s">
        <v>5</v>
      </c>
      <c r="AH117" s="173" t="s">
        <v>38</v>
      </c>
      <c r="AI117" s="173" t="s">
        <v>216</v>
      </c>
      <c r="AJ117" s="174" t="s">
        <v>39</v>
      </c>
      <c r="AK117" s="20"/>
      <c r="AL117" s="74" t="s">
        <v>5</v>
      </c>
      <c r="AM117" s="109" t="s">
        <v>38</v>
      </c>
      <c r="AN117" s="173" t="s">
        <v>216</v>
      </c>
      <c r="AO117" s="174" t="s">
        <v>39</v>
      </c>
      <c r="AP117" s="20"/>
      <c r="AQ117" s="74" t="s">
        <v>5</v>
      </c>
      <c r="AR117" s="109" t="s">
        <v>38</v>
      </c>
      <c r="AS117" s="181" t="s">
        <v>216</v>
      </c>
      <c r="AT117" s="182" t="s">
        <v>39</v>
      </c>
      <c r="AU117" s="20"/>
      <c r="AV117" s="74" t="s">
        <v>5</v>
      </c>
      <c r="AW117" s="109" t="s">
        <v>38</v>
      </c>
      <c r="AX117" s="173" t="s">
        <v>216</v>
      </c>
      <c r="AY117" s="174" t="s">
        <v>39</v>
      </c>
      <c r="AZ117" s="20"/>
      <c r="BA117" s="74" t="s">
        <v>5</v>
      </c>
      <c r="BB117" s="109" t="s">
        <v>38</v>
      </c>
      <c r="BC117" s="173" t="s">
        <v>216</v>
      </c>
      <c r="BD117" s="174" t="s">
        <v>39</v>
      </c>
      <c r="BE117" s="26"/>
    </row>
    <row r="118" spans="1:57" ht="12.75">
      <c r="A118" s="47">
        <f t="shared" si="21"/>
        <v>12</v>
      </c>
      <c r="B118" s="20">
        <v>23.78</v>
      </c>
      <c r="C118" s="119">
        <v>47.75</v>
      </c>
      <c r="D118" s="20"/>
      <c r="E118" s="20">
        <f t="shared" si="20"/>
        <v>23.97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>
        <f t="shared" si="22"/>
        <v>12</v>
      </c>
      <c r="P118" s="119">
        <v>32.98</v>
      </c>
      <c r="Q118" s="119">
        <v>49.45</v>
      </c>
      <c r="R118" s="119">
        <f t="shared" si="23"/>
        <v>16.470000000000006</v>
      </c>
      <c r="S118" s="94"/>
      <c r="T118" s="20"/>
      <c r="U118" s="20"/>
      <c r="V118" s="20"/>
      <c r="W118" s="20"/>
      <c r="X118" s="20"/>
      <c r="Y118" s="20"/>
      <c r="Z118" s="20"/>
      <c r="AA118" s="20"/>
      <c r="AB118" s="20"/>
      <c r="AC118" s="26"/>
      <c r="AF118" s="47"/>
      <c r="AG118" s="189">
        <v>1</v>
      </c>
      <c r="AH118" s="171">
        <v>16.3</v>
      </c>
      <c r="AI118" s="171">
        <v>34.5</v>
      </c>
      <c r="AJ118" s="145">
        <f aca="true" t="shared" si="24" ref="AJ118:AJ127">AI118-AH118</f>
        <v>18.2</v>
      </c>
      <c r="AK118" s="20"/>
      <c r="AL118" s="95">
        <v>1</v>
      </c>
      <c r="AM118" s="172">
        <v>19.16</v>
      </c>
      <c r="AN118" s="21">
        <v>23.36</v>
      </c>
      <c r="AO118" s="27">
        <f>AN118-AM118</f>
        <v>4.199999999999999</v>
      </c>
      <c r="AP118" s="20"/>
      <c r="AQ118" s="95">
        <v>1</v>
      </c>
      <c r="AR118" s="172">
        <v>23.85</v>
      </c>
      <c r="AS118" s="184"/>
      <c r="AT118" s="185">
        <f>AS118-AR118</f>
        <v>-23.85</v>
      </c>
      <c r="AU118" s="20"/>
      <c r="AV118" s="95">
        <v>1</v>
      </c>
      <c r="AW118" s="172">
        <v>18.23</v>
      </c>
      <c r="AX118" s="21">
        <v>35.55</v>
      </c>
      <c r="AY118" s="27">
        <f>AX118-AW118</f>
        <v>17.319999999999997</v>
      </c>
      <c r="AZ118" s="20"/>
      <c r="BA118" s="95">
        <v>1</v>
      </c>
      <c r="BB118" s="172">
        <v>9.86</v>
      </c>
      <c r="BC118" s="21">
        <v>19.86</v>
      </c>
      <c r="BD118" s="27">
        <f>BC118-BB118</f>
        <v>10</v>
      </c>
      <c r="BE118" s="26"/>
    </row>
    <row r="119" spans="1:57" ht="12.75">
      <c r="A119" s="47">
        <f t="shared" si="21"/>
        <v>13</v>
      </c>
      <c r="B119" s="20">
        <v>25.9</v>
      </c>
      <c r="C119" s="119">
        <v>49.71</v>
      </c>
      <c r="D119" s="20"/>
      <c r="E119" s="20">
        <f t="shared" si="20"/>
        <v>23.810000000000002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>
        <f t="shared" si="22"/>
        <v>13</v>
      </c>
      <c r="P119" s="119">
        <v>32.11</v>
      </c>
      <c r="Q119" s="119">
        <v>54.87</v>
      </c>
      <c r="R119" s="119">
        <f t="shared" si="23"/>
        <v>22.759999999999998</v>
      </c>
      <c r="S119" s="94"/>
      <c r="T119" s="20"/>
      <c r="U119" s="20"/>
      <c r="V119" s="20"/>
      <c r="W119" s="20"/>
      <c r="X119" s="20"/>
      <c r="Y119" s="20"/>
      <c r="Z119" s="20"/>
      <c r="AA119" s="20"/>
      <c r="AB119" s="20"/>
      <c r="AC119" s="26"/>
      <c r="AF119" s="47"/>
      <c r="AG119" s="189">
        <v>2</v>
      </c>
      <c r="AH119" s="21">
        <v>16.46</v>
      </c>
      <c r="AI119" s="21">
        <v>34.07</v>
      </c>
      <c r="AJ119" s="145">
        <f t="shared" si="24"/>
        <v>17.61</v>
      </c>
      <c r="AK119" s="20"/>
      <c r="AL119" s="95">
        <v>2</v>
      </c>
      <c r="AM119" s="21"/>
      <c r="AN119" s="21"/>
      <c r="AO119" s="27">
        <f aca="true" t="shared" si="25" ref="AO119:AO126">AN119-AM119</f>
        <v>0</v>
      </c>
      <c r="AP119" s="20"/>
      <c r="AQ119" s="95">
        <v>2</v>
      </c>
      <c r="AR119" s="21">
        <v>21.95</v>
      </c>
      <c r="AS119" s="184"/>
      <c r="AT119" s="185">
        <f aca="true" t="shared" si="26" ref="AT119:AT126">AS119-AR119</f>
        <v>-21.95</v>
      </c>
      <c r="AU119" s="20"/>
      <c r="AV119" s="95">
        <v>2</v>
      </c>
      <c r="AW119" s="21">
        <v>14.71</v>
      </c>
      <c r="AX119" s="21">
        <v>35.44</v>
      </c>
      <c r="AY119" s="27">
        <f aca="true" t="shared" si="27" ref="AY119:AY126">AX119-AW119</f>
        <v>20.729999999999997</v>
      </c>
      <c r="AZ119" s="20"/>
      <c r="BA119" s="95">
        <v>2</v>
      </c>
      <c r="BB119" s="21">
        <v>9.09</v>
      </c>
      <c r="BC119" s="21">
        <v>19.66</v>
      </c>
      <c r="BD119" s="27">
        <f aca="true" t="shared" si="28" ref="BD119:BD126">BC119-BB119</f>
        <v>10.57</v>
      </c>
      <c r="BE119" s="26"/>
    </row>
    <row r="120" spans="1:57" ht="12.75">
      <c r="A120" s="47">
        <f t="shared" si="21"/>
        <v>14</v>
      </c>
      <c r="B120" s="20">
        <v>25.56</v>
      </c>
      <c r="C120" s="119">
        <v>47.82</v>
      </c>
      <c r="D120" s="20"/>
      <c r="E120" s="20">
        <f t="shared" si="20"/>
        <v>22.26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>
        <f t="shared" si="22"/>
        <v>14</v>
      </c>
      <c r="P120" s="119">
        <v>33.71</v>
      </c>
      <c r="Q120" s="119">
        <v>52.82</v>
      </c>
      <c r="R120" s="119">
        <f t="shared" si="23"/>
        <v>19.11</v>
      </c>
      <c r="S120" s="94"/>
      <c r="T120" s="20"/>
      <c r="U120" s="20"/>
      <c r="V120" s="20"/>
      <c r="W120" s="20"/>
      <c r="X120" s="20"/>
      <c r="Y120" s="20"/>
      <c r="Z120" s="20"/>
      <c r="AA120" s="20"/>
      <c r="AB120" s="20"/>
      <c r="AC120" s="26"/>
      <c r="AF120" s="47"/>
      <c r="AG120" s="95">
        <v>3</v>
      </c>
      <c r="AH120" s="21"/>
      <c r="AI120" s="21"/>
      <c r="AJ120" s="27">
        <f t="shared" si="24"/>
        <v>0</v>
      </c>
      <c r="AK120" s="20"/>
      <c r="AL120" s="95">
        <v>3</v>
      </c>
      <c r="AM120" s="21"/>
      <c r="AN120" s="21"/>
      <c r="AO120" s="27">
        <f t="shared" si="25"/>
        <v>0</v>
      </c>
      <c r="AP120" s="20"/>
      <c r="AQ120" s="95">
        <v>3</v>
      </c>
      <c r="AR120" s="21">
        <v>25.19</v>
      </c>
      <c r="AS120" s="184"/>
      <c r="AT120" s="185">
        <f t="shared" si="26"/>
        <v>-25.19</v>
      </c>
      <c r="AU120" s="20"/>
      <c r="AV120" s="95">
        <v>3</v>
      </c>
      <c r="AW120" s="21">
        <v>15.79</v>
      </c>
      <c r="AX120" s="21">
        <v>34.26</v>
      </c>
      <c r="AY120" s="27">
        <f t="shared" si="27"/>
        <v>18.47</v>
      </c>
      <c r="AZ120" s="20"/>
      <c r="BA120" s="95">
        <v>3</v>
      </c>
      <c r="BB120" s="21">
        <v>9.34</v>
      </c>
      <c r="BC120" s="21">
        <v>19.83</v>
      </c>
      <c r="BD120" s="27">
        <f t="shared" si="28"/>
        <v>10.489999999999998</v>
      </c>
      <c r="BE120" s="26"/>
    </row>
    <row r="121" spans="1:57" ht="12.75">
      <c r="A121" s="47">
        <f t="shared" si="21"/>
        <v>15</v>
      </c>
      <c r="B121" s="20">
        <v>23.79</v>
      </c>
      <c r="C121" s="119">
        <v>55.74</v>
      </c>
      <c r="D121" s="20"/>
      <c r="E121" s="20">
        <f t="shared" si="20"/>
        <v>31.950000000000003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>
        <f t="shared" si="22"/>
        <v>15</v>
      </c>
      <c r="P121" s="119">
        <v>32.17</v>
      </c>
      <c r="Q121" s="119">
        <v>58.53</v>
      </c>
      <c r="R121" s="119">
        <f t="shared" si="23"/>
        <v>26.36</v>
      </c>
      <c r="S121" s="94"/>
      <c r="T121" s="20"/>
      <c r="U121" s="20"/>
      <c r="V121" s="20"/>
      <c r="W121" s="20"/>
      <c r="X121" s="20"/>
      <c r="Y121" s="20"/>
      <c r="Z121" s="20"/>
      <c r="AA121" s="20"/>
      <c r="AB121" s="20"/>
      <c r="AC121" s="26"/>
      <c r="AF121" s="47"/>
      <c r="AG121" s="95">
        <v>4</v>
      </c>
      <c r="AH121" s="171"/>
      <c r="AI121" s="171"/>
      <c r="AJ121" s="27">
        <f t="shared" si="24"/>
        <v>0</v>
      </c>
      <c r="AK121" s="20"/>
      <c r="AL121" s="95">
        <v>4</v>
      </c>
      <c r="AM121" s="171"/>
      <c r="AN121" s="171"/>
      <c r="AO121" s="27">
        <f t="shared" si="25"/>
        <v>0</v>
      </c>
      <c r="AP121" s="20"/>
      <c r="AQ121" s="95">
        <v>4</v>
      </c>
      <c r="AR121" s="171">
        <v>23.9</v>
      </c>
      <c r="AS121" s="184"/>
      <c r="AT121" s="185">
        <f t="shared" si="26"/>
        <v>-23.9</v>
      </c>
      <c r="AU121" s="20"/>
      <c r="AV121" s="95">
        <v>4</v>
      </c>
      <c r="AW121" s="171">
        <v>18.08</v>
      </c>
      <c r="AX121" s="171">
        <v>34.49</v>
      </c>
      <c r="AY121" s="27">
        <f t="shared" si="27"/>
        <v>16.410000000000004</v>
      </c>
      <c r="AZ121" s="20"/>
      <c r="BA121" s="95">
        <v>4</v>
      </c>
      <c r="BB121" s="171">
        <v>9.19</v>
      </c>
      <c r="BC121" s="171">
        <v>19.66</v>
      </c>
      <c r="BD121" s="27">
        <f t="shared" si="28"/>
        <v>10.47</v>
      </c>
      <c r="BE121" s="26"/>
    </row>
    <row r="122" spans="1:57" ht="12.75">
      <c r="A122" s="47">
        <f t="shared" si="21"/>
        <v>16</v>
      </c>
      <c r="B122" s="20">
        <v>23.72</v>
      </c>
      <c r="C122" s="119">
        <v>51.33</v>
      </c>
      <c r="D122" s="20"/>
      <c r="E122" s="20">
        <f t="shared" si="20"/>
        <v>27.61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>
        <f t="shared" si="22"/>
        <v>16</v>
      </c>
      <c r="P122" s="119">
        <v>31.09</v>
      </c>
      <c r="Q122" s="166">
        <v>56.28</v>
      </c>
      <c r="R122" s="119">
        <f t="shared" si="23"/>
        <v>25.19</v>
      </c>
      <c r="S122" s="94"/>
      <c r="T122" s="20"/>
      <c r="U122" s="20"/>
      <c r="V122" s="20"/>
      <c r="W122" s="20"/>
      <c r="X122" s="20"/>
      <c r="Y122" s="20"/>
      <c r="Z122" s="20"/>
      <c r="AA122" s="20"/>
      <c r="AB122" s="20"/>
      <c r="AC122" s="26"/>
      <c r="AF122" s="47"/>
      <c r="AG122" s="95">
        <v>5</v>
      </c>
      <c r="AH122" s="21"/>
      <c r="AI122" s="21"/>
      <c r="AJ122" s="27">
        <f t="shared" si="24"/>
        <v>0</v>
      </c>
      <c r="AK122" s="20"/>
      <c r="AL122" s="95">
        <v>5</v>
      </c>
      <c r="AM122" s="21"/>
      <c r="AN122" s="21"/>
      <c r="AO122" s="27">
        <f t="shared" si="25"/>
        <v>0</v>
      </c>
      <c r="AP122" s="20"/>
      <c r="AQ122" s="95">
        <v>5</v>
      </c>
      <c r="AR122" s="21">
        <v>22.06</v>
      </c>
      <c r="AS122" s="184"/>
      <c r="AT122" s="185">
        <f t="shared" si="26"/>
        <v>-22.06</v>
      </c>
      <c r="AU122" s="20"/>
      <c r="AV122" s="95">
        <v>5</v>
      </c>
      <c r="AW122" s="21">
        <v>19.86</v>
      </c>
      <c r="AX122" s="21">
        <v>31.4</v>
      </c>
      <c r="AY122" s="27">
        <f t="shared" si="27"/>
        <v>11.54</v>
      </c>
      <c r="AZ122" s="20"/>
      <c r="BA122" s="95">
        <v>5</v>
      </c>
      <c r="BB122" s="21">
        <v>8.99</v>
      </c>
      <c r="BC122" s="21">
        <v>19.28</v>
      </c>
      <c r="BD122" s="27">
        <f t="shared" si="28"/>
        <v>10.290000000000001</v>
      </c>
      <c r="BE122" s="26"/>
    </row>
    <row r="123" spans="1:57" ht="12.75">
      <c r="A123" s="47">
        <f t="shared" si="21"/>
        <v>17</v>
      </c>
      <c r="B123" s="20">
        <v>25.66</v>
      </c>
      <c r="C123" s="119">
        <v>52.91</v>
      </c>
      <c r="D123" s="20"/>
      <c r="E123" s="20">
        <f t="shared" si="20"/>
        <v>27.249999999999996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>
        <f t="shared" si="22"/>
        <v>17</v>
      </c>
      <c r="P123" s="119">
        <v>34.7</v>
      </c>
      <c r="Q123" s="119">
        <v>54.73</v>
      </c>
      <c r="R123" s="119">
        <f t="shared" si="23"/>
        <v>20.029999999999994</v>
      </c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6"/>
      <c r="AF123" s="47"/>
      <c r="AG123" s="95">
        <v>6</v>
      </c>
      <c r="AH123" s="21"/>
      <c r="AI123" s="21"/>
      <c r="AJ123" s="27">
        <f t="shared" si="24"/>
        <v>0</v>
      </c>
      <c r="AK123" s="20"/>
      <c r="AL123" s="95">
        <v>6</v>
      </c>
      <c r="AM123" s="21"/>
      <c r="AN123" s="21"/>
      <c r="AO123" s="27">
        <f t="shared" si="25"/>
        <v>0</v>
      </c>
      <c r="AP123" s="20"/>
      <c r="AQ123" s="95">
        <v>6</v>
      </c>
      <c r="AR123" s="21">
        <v>23.91</v>
      </c>
      <c r="AS123" s="184"/>
      <c r="AT123" s="185">
        <f t="shared" si="26"/>
        <v>-23.91</v>
      </c>
      <c r="AU123" s="20"/>
      <c r="AV123" s="95">
        <v>6</v>
      </c>
      <c r="AW123" s="21">
        <v>15.97</v>
      </c>
      <c r="AX123" s="21">
        <v>32.16</v>
      </c>
      <c r="AY123" s="27">
        <f t="shared" si="27"/>
        <v>16.189999999999998</v>
      </c>
      <c r="AZ123" s="20"/>
      <c r="BA123" s="95">
        <v>6</v>
      </c>
      <c r="BB123" s="21">
        <v>9.21</v>
      </c>
      <c r="BC123" s="21">
        <v>18.81</v>
      </c>
      <c r="BD123" s="27">
        <f t="shared" si="28"/>
        <v>9.599999999999998</v>
      </c>
      <c r="BE123" s="26"/>
    </row>
    <row r="124" spans="1:57" ht="12.75">
      <c r="A124" s="47">
        <f t="shared" si="21"/>
        <v>18</v>
      </c>
      <c r="B124" s="20">
        <v>23.82</v>
      </c>
      <c r="C124" s="119">
        <v>46.06</v>
      </c>
      <c r="D124" s="20"/>
      <c r="E124" s="20">
        <f t="shared" si="20"/>
        <v>22.240000000000002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>
        <f t="shared" si="22"/>
        <v>18</v>
      </c>
      <c r="P124" s="119">
        <v>33.76</v>
      </c>
      <c r="Q124" s="119">
        <v>59.7</v>
      </c>
      <c r="R124" s="119">
        <f t="shared" si="23"/>
        <v>25.940000000000005</v>
      </c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6"/>
      <c r="AF124" s="47"/>
      <c r="AG124" s="95">
        <v>7</v>
      </c>
      <c r="AH124" s="21"/>
      <c r="AI124" s="21"/>
      <c r="AJ124" s="27">
        <f t="shared" si="24"/>
        <v>0</v>
      </c>
      <c r="AK124" s="20"/>
      <c r="AL124" s="95">
        <v>7</v>
      </c>
      <c r="AM124" s="21"/>
      <c r="AN124" s="21"/>
      <c r="AO124" s="27">
        <f t="shared" si="25"/>
        <v>0</v>
      </c>
      <c r="AP124" s="20"/>
      <c r="AQ124" s="95">
        <v>7</v>
      </c>
      <c r="AR124" s="21">
        <v>23.91</v>
      </c>
      <c r="AS124" s="184"/>
      <c r="AT124" s="185">
        <f t="shared" si="26"/>
        <v>-23.91</v>
      </c>
      <c r="AU124" s="20"/>
      <c r="AV124" s="95">
        <v>7</v>
      </c>
      <c r="AW124" s="21">
        <v>16.58</v>
      </c>
      <c r="AX124" s="21">
        <v>34.72</v>
      </c>
      <c r="AY124" s="27">
        <f t="shared" si="27"/>
        <v>18.14</v>
      </c>
      <c r="AZ124" s="20"/>
      <c r="BA124" s="95">
        <v>7</v>
      </c>
      <c r="BB124" s="21">
        <v>9.79</v>
      </c>
      <c r="BC124" s="21">
        <v>20.03</v>
      </c>
      <c r="BD124" s="27">
        <f t="shared" si="28"/>
        <v>10.240000000000002</v>
      </c>
      <c r="BE124" s="26"/>
    </row>
    <row r="125" spans="1:57" ht="12.75">
      <c r="A125" s="47">
        <f t="shared" si="21"/>
        <v>19</v>
      </c>
      <c r="B125" s="20">
        <v>25.62</v>
      </c>
      <c r="C125" s="119">
        <v>44.57</v>
      </c>
      <c r="D125" s="20"/>
      <c r="E125" s="20">
        <f t="shared" si="20"/>
        <v>18.95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>
        <f t="shared" si="22"/>
        <v>19</v>
      </c>
      <c r="P125" s="166">
        <v>30.9</v>
      </c>
      <c r="Q125" s="119">
        <v>49.4</v>
      </c>
      <c r="R125" s="119">
        <f t="shared" si="23"/>
        <v>18.5</v>
      </c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6"/>
      <c r="AF125" s="47"/>
      <c r="AG125" s="95">
        <v>8</v>
      </c>
      <c r="AH125" s="21"/>
      <c r="AI125" s="21"/>
      <c r="AJ125" s="27">
        <f t="shared" si="24"/>
        <v>0</v>
      </c>
      <c r="AK125" s="20"/>
      <c r="AL125" s="95">
        <v>8</v>
      </c>
      <c r="AM125" s="21"/>
      <c r="AN125" s="21"/>
      <c r="AO125" s="27">
        <f t="shared" si="25"/>
        <v>0</v>
      </c>
      <c r="AP125" s="20"/>
      <c r="AQ125" s="95">
        <v>8</v>
      </c>
      <c r="AR125" s="21">
        <v>24.01</v>
      </c>
      <c r="AS125" s="184"/>
      <c r="AT125" s="185">
        <f t="shared" si="26"/>
        <v>-24.01</v>
      </c>
      <c r="AU125" s="20"/>
      <c r="AV125" s="95">
        <v>8</v>
      </c>
      <c r="AW125" s="21">
        <v>16.36</v>
      </c>
      <c r="AX125" s="21">
        <v>34.56</v>
      </c>
      <c r="AY125" s="27">
        <f t="shared" si="27"/>
        <v>18.200000000000003</v>
      </c>
      <c r="AZ125" s="20"/>
      <c r="BA125" s="95">
        <v>8</v>
      </c>
      <c r="BB125" s="21">
        <v>10.02</v>
      </c>
      <c r="BC125" s="21">
        <v>19.16</v>
      </c>
      <c r="BD125" s="27">
        <f t="shared" si="28"/>
        <v>9.14</v>
      </c>
      <c r="BE125" s="26"/>
    </row>
    <row r="126" spans="1:57" ht="12.75">
      <c r="A126" s="47">
        <f t="shared" si="21"/>
        <v>20</v>
      </c>
      <c r="B126" s="20">
        <v>26.02</v>
      </c>
      <c r="C126" s="119">
        <v>53.87</v>
      </c>
      <c r="D126" s="20"/>
      <c r="E126" s="20">
        <f t="shared" si="20"/>
        <v>27.849999999999998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>
        <f t="shared" si="22"/>
        <v>20</v>
      </c>
      <c r="P126" s="119">
        <v>29.56</v>
      </c>
      <c r="Q126" s="119">
        <v>53.09</v>
      </c>
      <c r="R126" s="119">
        <f t="shared" si="23"/>
        <v>23.530000000000005</v>
      </c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6"/>
      <c r="AF126" s="47"/>
      <c r="AG126" s="95">
        <v>9</v>
      </c>
      <c r="AH126" s="21"/>
      <c r="AI126" s="21"/>
      <c r="AJ126" s="27">
        <f t="shared" si="24"/>
        <v>0</v>
      </c>
      <c r="AK126" s="20"/>
      <c r="AL126" s="95">
        <v>9</v>
      </c>
      <c r="AM126" s="21"/>
      <c r="AN126" s="21"/>
      <c r="AO126" s="27">
        <f t="shared" si="25"/>
        <v>0</v>
      </c>
      <c r="AP126" s="20"/>
      <c r="AQ126" s="95">
        <v>9</v>
      </c>
      <c r="AR126" s="21">
        <v>23.91</v>
      </c>
      <c r="AS126" s="184"/>
      <c r="AT126" s="185">
        <f t="shared" si="26"/>
        <v>-23.91</v>
      </c>
      <c r="AU126" s="20"/>
      <c r="AV126" s="95">
        <v>9</v>
      </c>
      <c r="AW126" s="21">
        <v>17.16</v>
      </c>
      <c r="AX126" s="21">
        <v>33.86</v>
      </c>
      <c r="AY126" s="27">
        <f t="shared" si="27"/>
        <v>16.7</v>
      </c>
      <c r="AZ126" s="20"/>
      <c r="BA126" s="95">
        <v>9</v>
      </c>
      <c r="BB126" s="21">
        <v>10.33</v>
      </c>
      <c r="BC126" s="21">
        <v>19.99</v>
      </c>
      <c r="BD126" s="27">
        <f t="shared" si="28"/>
        <v>9.659999999999998</v>
      </c>
      <c r="BE126" s="26"/>
    </row>
    <row r="127" spans="1:57" ht="13.5" thickBot="1">
      <c r="A127" s="4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6"/>
      <c r="AF127" s="47"/>
      <c r="AG127" s="76">
        <v>10</v>
      </c>
      <c r="AH127" s="65"/>
      <c r="AI127" s="65"/>
      <c r="AJ127" s="66">
        <f t="shared" si="24"/>
        <v>0</v>
      </c>
      <c r="AK127" s="20"/>
      <c r="AL127" s="76">
        <v>10</v>
      </c>
      <c r="AM127" s="65"/>
      <c r="AN127" s="65"/>
      <c r="AO127" s="66">
        <f>AN127-AM127</f>
        <v>0</v>
      </c>
      <c r="AP127" s="20"/>
      <c r="AQ127" s="76">
        <v>10</v>
      </c>
      <c r="AR127" s="65">
        <v>23.83</v>
      </c>
      <c r="AS127" s="186"/>
      <c r="AT127" s="187">
        <f>AS127-AR127</f>
        <v>-23.83</v>
      </c>
      <c r="AU127" s="20"/>
      <c r="AV127" s="76">
        <v>10</v>
      </c>
      <c r="AW127" s="65">
        <v>18.11</v>
      </c>
      <c r="AX127" s="65">
        <v>32.93</v>
      </c>
      <c r="AY127" s="66">
        <f>AX127-AW127</f>
        <v>14.82</v>
      </c>
      <c r="AZ127" s="20"/>
      <c r="BA127" s="76">
        <v>10</v>
      </c>
      <c r="BB127" s="65">
        <v>9.36</v>
      </c>
      <c r="BC127" s="65">
        <v>19.38</v>
      </c>
      <c r="BD127" s="66">
        <f>BC127-BB127</f>
        <v>10.02</v>
      </c>
      <c r="BE127" s="26"/>
    </row>
    <row r="128" spans="1:57" ht="13.5" thickBot="1">
      <c r="A128" s="47" t="s">
        <v>20</v>
      </c>
      <c r="B128" s="160">
        <f>AVERAGE(B107:B126)</f>
        <v>25.555</v>
      </c>
      <c r="C128" s="160">
        <f>AVERAGE(C107:C126)</f>
        <v>49.345000000000006</v>
      </c>
      <c r="D128" s="20"/>
      <c r="E128" s="160">
        <f>AVERAGE(E107:E126)</f>
        <v>23.79</v>
      </c>
      <c r="F128" s="20"/>
      <c r="G128" s="20"/>
      <c r="H128" s="161" t="s">
        <v>95</v>
      </c>
      <c r="I128" s="20" t="s">
        <v>92</v>
      </c>
      <c r="J128" s="20"/>
      <c r="K128" s="20"/>
      <c r="L128" s="20"/>
      <c r="M128" s="20"/>
      <c r="N128" s="20"/>
      <c r="O128" s="20" t="s">
        <v>20</v>
      </c>
      <c r="P128" s="162">
        <f>AVERAGE(P107:P126)</f>
        <v>32.147999999999996</v>
      </c>
      <c r="Q128" s="162">
        <f>AVERAGE(Q107:Q126)</f>
        <v>54.334</v>
      </c>
      <c r="R128" s="162">
        <f>AVERAGE(R107:R126)</f>
        <v>22.186</v>
      </c>
      <c r="S128" s="20"/>
      <c r="T128" s="161" t="s">
        <v>97</v>
      </c>
      <c r="U128" s="20" t="s">
        <v>92</v>
      </c>
      <c r="V128" s="20"/>
      <c r="W128" s="20"/>
      <c r="X128" s="20"/>
      <c r="Y128" s="20"/>
      <c r="Z128" s="20"/>
      <c r="AA128" s="20"/>
      <c r="AB128" s="20"/>
      <c r="AC128" s="26"/>
      <c r="AF128" s="47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6"/>
    </row>
    <row r="129" spans="1:57" ht="12.75">
      <c r="A129" s="47" t="s">
        <v>82</v>
      </c>
      <c r="B129" s="167">
        <f>STDEV(B107:B126)</f>
        <v>1.471706850100077</v>
      </c>
      <c r="C129" s="167">
        <f>STDEV(C107:C126)</f>
        <v>3.2887391600973586</v>
      </c>
      <c r="D129" s="20"/>
      <c r="E129" s="167">
        <f>STDEV(E107:E126)</f>
        <v>3.371687067954323</v>
      </c>
      <c r="F129" s="20"/>
      <c r="G129" s="20"/>
      <c r="H129" s="161" t="s">
        <v>96</v>
      </c>
      <c r="I129" s="20" t="s">
        <v>92</v>
      </c>
      <c r="J129" s="20"/>
      <c r="K129" s="20"/>
      <c r="L129" s="20"/>
      <c r="M129" s="20"/>
      <c r="N129" s="20"/>
      <c r="O129" s="20" t="s">
        <v>82</v>
      </c>
      <c r="P129" s="167">
        <f>STDEV(P107:P126)</f>
        <v>1.5346304201065222</v>
      </c>
      <c r="Q129" s="167">
        <f>STDEV(Q107:Q126)</f>
        <v>3.5004712464708705</v>
      </c>
      <c r="R129" s="167">
        <f>STDEV(R107:R126)</f>
        <v>3.532770494728049</v>
      </c>
      <c r="S129" s="20"/>
      <c r="T129" s="161" t="s">
        <v>98</v>
      </c>
      <c r="U129" s="20" t="s">
        <v>92</v>
      </c>
      <c r="V129" s="20"/>
      <c r="W129" s="20"/>
      <c r="X129" s="20"/>
      <c r="Y129" s="20"/>
      <c r="Z129" s="20"/>
      <c r="AA129" s="20"/>
      <c r="AB129" s="20"/>
      <c r="AC129" s="26"/>
      <c r="AF129" s="47"/>
      <c r="AG129" s="218" t="s">
        <v>20</v>
      </c>
      <c r="AH129" s="219">
        <f>AVERAGE(AH118:AH127)</f>
        <v>16.380000000000003</v>
      </c>
      <c r="AI129" s="219">
        <f>AVERAGE(AI118:AI127)</f>
        <v>34.285</v>
      </c>
      <c r="AJ129" s="220">
        <f>AVERAGE(AJ118:AJ127)</f>
        <v>3.5810000000000004</v>
      </c>
      <c r="AK129" s="20"/>
      <c r="AL129" s="218" t="s">
        <v>20</v>
      </c>
      <c r="AM129" s="219">
        <f>AVERAGE(AM118:AM127)</f>
        <v>19.16</v>
      </c>
      <c r="AN129" s="219">
        <f>AVERAGE(AN118:AN127)</f>
        <v>23.36</v>
      </c>
      <c r="AO129" s="220">
        <f>AVERAGE(AO118:AO127)</f>
        <v>0.41999999999999993</v>
      </c>
      <c r="AP129" s="20"/>
      <c r="AQ129" s="74" t="s">
        <v>20</v>
      </c>
      <c r="AR129" s="208">
        <f>AVERAGE(AR118:AR127)</f>
        <v>23.651999999999997</v>
      </c>
      <c r="AS129" s="212" t="e">
        <f>AVERAGE(AS118:AS127)</f>
        <v>#DIV/0!</v>
      </c>
      <c r="AT129" s="213">
        <f>AVERAGE(AT118:AT127)</f>
        <v>-23.651999999999997</v>
      </c>
      <c r="AU129" s="20"/>
      <c r="AV129" s="74" t="s">
        <v>20</v>
      </c>
      <c r="AW129" s="227">
        <f>AVERAGE(AW118:AW127)</f>
        <v>17.084999999999997</v>
      </c>
      <c r="AX129" s="137">
        <f>AVERAGE(AX118:AX127)</f>
        <v>33.937000000000005</v>
      </c>
      <c r="AY129" s="138">
        <f>AVERAGE(AY118:AY127)</f>
        <v>16.851999999999997</v>
      </c>
      <c r="AZ129" s="20"/>
      <c r="BA129" s="74" t="s">
        <v>20</v>
      </c>
      <c r="BB129" s="208">
        <f>AVERAGE(BB118:BB127)</f>
        <v>9.517999999999999</v>
      </c>
      <c r="BC129" s="137">
        <f>AVERAGE(BC118:BC127)</f>
        <v>19.566</v>
      </c>
      <c r="BD129" s="138">
        <f>AVERAGE(BD118:BD127)</f>
        <v>10.047999999999998</v>
      </c>
      <c r="BE129" s="26"/>
    </row>
    <row r="130" spans="1:57" ht="12.75">
      <c r="A130" s="168" t="s">
        <v>24</v>
      </c>
      <c r="B130" s="119">
        <f>B129/SQRT(20)</f>
        <v>0.3290836559775865</v>
      </c>
      <c r="C130" s="119">
        <f>C129/SQRT(20)</f>
        <v>0.7353844322243257</v>
      </c>
      <c r="D130" s="119"/>
      <c r="E130" s="119">
        <f>E129/SQRT(20)</f>
        <v>0.7539321482802819</v>
      </c>
      <c r="F130" s="119"/>
      <c r="G130" s="119"/>
      <c r="H130" s="119"/>
      <c r="I130" s="119"/>
      <c r="J130" s="119"/>
      <c r="K130" s="119"/>
      <c r="L130" s="119"/>
      <c r="M130" s="119"/>
      <c r="N130" s="119"/>
      <c r="O130" s="119" t="s">
        <v>24</v>
      </c>
      <c r="P130" s="119">
        <f>P129/SQRT(20)</f>
        <v>0.34315379396972434</v>
      </c>
      <c r="Q130" s="119">
        <f>Q129/SQRT(20)</f>
        <v>0.7827291660392287</v>
      </c>
      <c r="R130" s="119">
        <f>R129/SQRT(20)</f>
        <v>0.789951497511748</v>
      </c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6"/>
      <c r="AF130" s="47"/>
      <c r="AG130" s="221" t="s">
        <v>31</v>
      </c>
      <c r="AH130" s="222">
        <f>STDEV(AH118:AH127)</f>
        <v>0.1131370849887109</v>
      </c>
      <c r="AI130" s="222">
        <f>STDEV(AI118:AI127)</f>
        <v>0.30405591591112596</v>
      </c>
      <c r="AJ130" s="223">
        <f>STDEV(AJ118:AJ127)</f>
        <v>7.550691579804681</v>
      </c>
      <c r="AK130" s="20"/>
      <c r="AL130" s="221" t="s">
        <v>31</v>
      </c>
      <c r="AM130" s="222" t="e">
        <f>STDEV(AM118:AM127)</f>
        <v>#DIV/0!</v>
      </c>
      <c r="AN130" s="222" t="e">
        <f>STDEV(AN118:AN127)</f>
        <v>#DIV/0!</v>
      </c>
      <c r="AO130" s="223">
        <f>STDEV(AO118:AO127)</f>
        <v>1.328156617270719</v>
      </c>
      <c r="AP130" s="20"/>
      <c r="AQ130" s="95" t="s">
        <v>31</v>
      </c>
      <c r="AR130" s="209">
        <f>STDEV(AR118:AR127)</f>
        <v>0.9578308827763222</v>
      </c>
      <c r="AS130" s="179" t="e">
        <f>STDEV(AS118:AS127)</f>
        <v>#DIV/0!</v>
      </c>
      <c r="AT130" s="214">
        <f>STDEV(AT118:AT127)</f>
        <v>0.9578308827763222</v>
      </c>
      <c r="AU130" s="20"/>
      <c r="AV130" s="95" t="s">
        <v>31</v>
      </c>
      <c r="AW130" s="129">
        <f>STDEV(AW118:AW127)</f>
        <v>1.5055250099402513</v>
      </c>
      <c r="AX130" s="108">
        <f>STDEV(AX118:AX127)</f>
        <v>1.3697611308380784</v>
      </c>
      <c r="AY130" s="110">
        <f>STDEV(AY118:AY127)</f>
        <v>2.4575272124637935</v>
      </c>
      <c r="AZ130" s="20"/>
      <c r="BA130" s="95" t="s">
        <v>31</v>
      </c>
      <c r="BB130" s="209">
        <f>STDEV(BB118:BB127)</f>
        <v>0.45010616031728107</v>
      </c>
      <c r="BC130" s="108">
        <f>STDEV(BC118:BC127)</f>
        <v>0.39744181964163416</v>
      </c>
      <c r="BD130" s="110">
        <f>STDEV(BD118:BD127)</f>
        <v>0.4618994599597675</v>
      </c>
      <c r="BE130" s="26"/>
    </row>
    <row r="131" spans="1:57" ht="13.5" thickBot="1">
      <c r="A131" s="4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6"/>
      <c r="AF131" s="47"/>
      <c r="AG131" s="224" t="s">
        <v>32</v>
      </c>
      <c r="AH131" s="225">
        <f>AH130/SQRT(10)</f>
        <v>0.035777087639637176</v>
      </c>
      <c r="AI131" s="225">
        <f>AI130/SQRT(10)</f>
        <v>0.09615092303277889</v>
      </c>
      <c r="AJ131" s="226">
        <f>AJ130/SQRT(10)</f>
        <v>2.387738330163783</v>
      </c>
      <c r="AK131" s="20"/>
      <c r="AL131" s="224" t="s">
        <v>32</v>
      </c>
      <c r="AM131" s="225" t="e">
        <f>AM130/SQRT(10)</f>
        <v>#DIV/0!</v>
      </c>
      <c r="AN131" s="225" t="e">
        <f>AN130/SQRT(10)</f>
        <v>#DIV/0!</v>
      </c>
      <c r="AO131" s="226">
        <f>AO130/SQRT(10)</f>
        <v>0.41999999999999993</v>
      </c>
      <c r="AP131" s="20"/>
      <c r="AQ131" s="76" t="s">
        <v>32</v>
      </c>
      <c r="AR131" s="210">
        <f>AR130/SQRT(10)</f>
        <v>0.30289272028229214</v>
      </c>
      <c r="AS131" s="215" t="e">
        <f>AS130/SQRT(10)</f>
        <v>#DIV/0!</v>
      </c>
      <c r="AT131" s="216">
        <f>AT130/SQRT(10)</f>
        <v>0.30289272028229214</v>
      </c>
      <c r="AU131" s="20"/>
      <c r="AV131" s="76" t="s">
        <v>32</v>
      </c>
      <c r="AW131" s="228">
        <f>AW130/SQRT(10)</f>
        <v>0.47608881057588337</v>
      </c>
      <c r="AX131" s="111">
        <f>AX130/SQRT(10)</f>
        <v>0.4331565023816232</v>
      </c>
      <c r="AY131" s="112">
        <f>AY130/SQRT(10)</f>
        <v>0.7771383403230124</v>
      </c>
      <c r="AZ131" s="20"/>
      <c r="BA131" s="76" t="s">
        <v>32</v>
      </c>
      <c r="BB131" s="210">
        <f>BB130/SQRT(10)</f>
        <v>0.1423360655475505</v>
      </c>
      <c r="BC131" s="111">
        <f>BC130/SQRT(10)</f>
        <v>0.12568213874694098</v>
      </c>
      <c r="BD131" s="112">
        <f>BD130/SQRT(10)</f>
        <v>0.14606543434746114</v>
      </c>
      <c r="BE131" s="26"/>
    </row>
    <row r="132" spans="1:57" ht="12.75">
      <c r="A132" s="4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6"/>
      <c r="AF132" s="47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6"/>
    </row>
    <row r="133" spans="1:57" ht="13.5" thickBot="1">
      <c r="A133" s="47"/>
      <c r="B133" s="20" t="s">
        <v>99</v>
      </c>
      <c r="C133" s="20"/>
      <c r="D133" s="20"/>
      <c r="E133" s="20"/>
      <c r="F133" s="20" t="s">
        <v>100</v>
      </c>
      <c r="G133" s="20"/>
      <c r="H133" s="20"/>
      <c r="I133" s="20"/>
      <c r="J133" s="20"/>
      <c r="K133" s="20"/>
      <c r="L133" s="20"/>
      <c r="M133" s="20"/>
      <c r="N133" s="20"/>
      <c r="O133" s="20" t="s">
        <v>102</v>
      </c>
      <c r="P133" s="20"/>
      <c r="Q133" s="20"/>
      <c r="R133" s="20" t="s">
        <v>100</v>
      </c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6"/>
      <c r="AF133" s="47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6"/>
    </row>
    <row r="134" spans="1:57" ht="13.5" thickBot="1">
      <c r="A134" s="47" t="s">
        <v>101</v>
      </c>
      <c r="B134" s="20" t="s">
        <v>38</v>
      </c>
      <c r="C134" s="20" t="s">
        <v>39</v>
      </c>
      <c r="D134" s="20"/>
      <c r="E134" s="20" t="s">
        <v>81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 t="s">
        <v>101</v>
      </c>
      <c r="P134" s="20" t="s">
        <v>38</v>
      </c>
      <c r="Q134" s="20" t="s">
        <v>39</v>
      </c>
      <c r="R134" s="20" t="s">
        <v>81</v>
      </c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6"/>
      <c r="AF134" s="47"/>
      <c r="AG134" s="279" t="s">
        <v>235</v>
      </c>
      <c r="AH134" s="280"/>
      <c r="AI134" s="195"/>
      <c r="AJ134" s="195"/>
      <c r="AK134" s="20"/>
      <c r="AL134" s="258" t="s">
        <v>236</v>
      </c>
      <c r="AM134" s="259"/>
      <c r="AN134" s="195"/>
      <c r="AO134" s="195"/>
      <c r="AP134" s="20"/>
      <c r="AQ134" s="258" t="s">
        <v>243</v>
      </c>
      <c r="AR134" s="259"/>
      <c r="AS134" s="195"/>
      <c r="AT134" s="195"/>
      <c r="AU134" s="20"/>
      <c r="AV134" s="260"/>
      <c r="AW134" s="261"/>
      <c r="AX134" s="195"/>
      <c r="AY134" s="195"/>
      <c r="AZ134" s="20"/>
      <c r="BA134" s="260"/>
      <c r="BB134" s="261"/>
      <c r="BC134" s="195"/>
      <c r="BD134" s="195"/>
      <c r="BE134" s="26"/>
    </row>
    <row r="135" spans="1:57" ht="12.75">
      <c r="A135" s="47">
        <v>1</v>
      </c>
      <c r="B135" s="119">
        <v>36.52</v>
      </c>
      <c r="C135" s="119">
        <v>71.8</v>
      </c>
      <c r="D135" s="20"/>
      <c r="E135" s="119">
        <f>C135-B135</f>
        <v>35.279999999999994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>
        <v>1</v>
      </c>
      <c r="P135" s="119">
        <v>43.25</v>
      </c>
      <c r="Q135" s="119">
        <v>78.89</v>
      </c>
      <c r="R135" s="20">
        <f>P135-O135</f>
        <v>42.25</v>
      </c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6"/>
      <c r="AF135" s="47"/>
      <c r="AG135" s="188" t="s">
        <v>5</v>
      </c>
      <c r="AH135" s="173" t="s">
        <v>38</v>
      </c>
      <c r="AI135" s="173" t="s">
        <v>216</v>
      </c>
      <c r="AJ135" s="174" t="s">
        <v>39</v>
      </c>
      <c r="AK135" s="20"/>
      <c r="AL135" s="188" t="s">
        <v>5</v>
      </c>
      <c r="AM135" s="173" t="s">
        <v>38</v>
      </c>
      <c r="AN135" s="173" t="s">
        <v>216</v>
      </c>
      <c r="AO135" s="174" t="s">
        <v>39</v>
      </c>
      <c r="AP135" s="20"/>
      <c r="AQ135" s="188" t="s">
        <v>5</v>
      </c>
      <c r="AR135" s="173" t="s">
        <v>38</v>
      </c>
      <c r="AS135" s="181" t="s">
        <v>216</v>
      </c>
      <c r="AT135" s="182" t="s">
        <v>39</v>
      </c>
      <c r="AU135" s="20"/>
      <c r="AV135" s="231" t="s">
        <v>5</v>
      </c>
      <c r="AW135" s="232" t="s">
        <v>38</v>
      </c>
      <c r="AX135" s="232" t="s">
        <v>216</v>
      </c>
      <c r="AY135" s="233" t="s">
        <v>39</v>
      </c>
      <c r="AZ135" s="20"/>
      <c r="BA135" s="231" t="s">
        <v>5</v>
      </c>
      <c r="BB135" s="232" t="s">
        <v>38</v>
      </c>
      <c r="BC135" s="232" t="s">
        <v>216</v>
      </c>
      <c r="BD135" s="233" t="s">
        <v>39</v>
      </c>
      <c r="BE135" s="26"/>
    </row>
    <row r="136" spans="1:57" ht="12.75">
      <c r="A136" s="47">
        <f>A135+1</f>
        <v>2</v>
      </c>
      <c r="B136" s="119">
        <v>39.5</v>
      </c>
      <c r="C136" s="119">
        <v>71.13</v>
      </c>
      <c r="D136" s="20"/>
      <c r="E136" s="119">
        <f aca="true" t="shared" si="29" ref="E136:E153">C136-B136</f>
        <v>31.629999999999995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>
        <f>O135+1</f>
        <v>2</v>
      </c>
      <c r="P136" s="119">
        <v>44.77</v>
      </c>
      <c r="Q136" s="119">
        <v>80.65</v>
      </c>
      <c r="R136" s="20">
        <f aca="true" t="shared" si="30" ref="R136:R152">P136-O136</f>
        <v>42.77</v>
      </c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6"/>
      <c r="AF136" s="47"/>
      <c r="AG136" s="189">
        <v>1</v>
      </c>
      <c r="AH136" s="171">
        <v>9.58</v>
      </c>
      <c r="AI136" s="171">
        <v>19.59</v>
      </c>
      <c r="AJ136" s="145">
        <f aca="true" t="shared" si="31" ref="AJ136:AJ145">AI136-AH136</f>
        <v>10.01</v>
      </c>
      <c r="AK136" s="20"/>
      <c r="AL136" s="189">
        <v>1</v>
      </c>
      <c r="AM136" s="171">
        <v>19.38</v>
      </c>
      <c r="AN136" s="171">
        <v>27.74</v>
      </c>
      <c r="AO136" s="145">
        <f aca="true" t="shared" si="32" ref="AO136:AO145">AN136-AM136</f>
        <v>8.36</v>
      </c>
      <c r="AP136" s="20"/>
      <c r="AQ136" s="189">
        <v>1</v>
      </c>
      <c r="AR136" s="171">
        <v>14.55</v>
      </c>
      <c r="AS136" s="184"/>
      <c r="AT136" s="185">
        <f aca="true" t="shared" si="33" ref="AT136:AT145">AS136-AR136</f>
        <v>-14.55</v>
      </c>
      <c r="AU136" s="20"/>
      <c r="AV136" s="234">
        <v>1</v>
      </c>
      <c r="AW136" s="235"/>
      <c r="AX136" s="235"/>
      <c r="AY136" s="236">
        <f aca="true" t="shared" si="34" ref="AY136:AY145">AX136-AW136</f>
        <v>0</v>
      </c>
      <c r="AZ136" s="20"/>
      <c r="BA136" s="234">
        <v>1</v>
      </c>
      <c r="BB136" s="235"/>
      <c r="BC136" s="235"/>
      <c r="BD136" s="236">
        <f aca="true" t="shared" si="35" ref="BD136:BD145">BC136-BB136</f>
        <v>0</v>
      </c>
      <c r="BE136" s="26"/>
    </row>
    <row r="137" spans="1:57" ht="12.75">
      <c r="A137" s="47">
        <f aca="true" t="shared" si="36" ref="A137:A154">A136+1</f>
        <v>3</v>
      </c>
      <c r="B137" s="119">
        <v>38.55</v>
      </c>
      <c r="C137" s="119">
        <v>71.98</v>
      </c>
      <c r="D137" s="20"/>
      <c r="E137" s="119">
        <f t="shared" si="29"/>
        <v>33.43000000000001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>
        <f aca="true" t="shared" si="37" ref="O137:O154">O136+1</f>
        <v>3</v>
      </c>
      <c r="P137" s="119">
        <v>41.34</v>
      </c>
      <c r="Q137" s="119">
        <v>78.67</v>
      </c>
      <c r="R137" s="20">
        <f t="shared" si="30"/>
        <v>38.34</v>
      </c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6"/>
      <c r="AF137" s="47"/>
      <c r="AG137" s="189">
        <v>2</v>
      </c>
      <c r="AH137" s="21">
        <v>9.98</v>
      </c>
      <c r="AI137" s="21">
        <v>19.86</v>
      </c>
      <c r="AJ137" s="145">
        <f t="shared" si="31"/>
        <v>9.879999999999999</v>
      </c>
      <c r="AK137" s="20"/>
      <c r="AL137" s="189">
        <v>2</v>
      </c>
      <c r="AM137" s="21">
        <v>19.99</v>
      </c>
      <c r="AN137" s="21">
        <v>28.32</v>
      </c>
      <c r="AO137" s="145">
        <f t="shared" si="32"/>
        <v>8.330000000000002</v>
      </c>
      <c r="AP137" s="20"/>
      <c r="AQ137" s="189">
        <v>2</v>
      </c>
      <c r="AR137" s="21">
        <v>14.85</v>
      </c>
      <c r="AS137" s="184"/>
      <c r="AT137" s="185">
        <f t="shared" si="33"/>
        <v>-14.85</v>
      </c>
      <c r="AU137" s="20"/>
      <c r="AV137" s="234">
        <v>2</v>
      </c>
      <c r="AW137" s="235"/>
      <c r="AX137" s="235"/>
      <c r="AY137" s="236">
        <f t="shared" si="34"/>
        <v>0</v>
      </c>
      <c r="AZ137" s="20"/>
      <c r="BA137" s="234">
        <v>2</v>
      </c>
      <c r="BB137" s="235"/>
      <c r="BC137" s="235"/>
      <c r="BD137" s="236">
        <f t="shared" si="35"/>
        <v>0</v>
      </c>
      <c r="BE137" s="26"/>
    </row>
    <row r="138" spans="1:57" ht="12.75">
      <c r="A138" s="47">
        <f t="shared" si="36"/>
        <v>4</v>
      </c>
      <c r="B138" s="119">
        <v>39.27</v>
      </c>
      <c r="C138" s="119">
        <v>69.41</v>
      </c>
      <c r="D138" s="20"/>
      <c r="E138" s="119">
        <f t="shared" si="29"/>
        <v>30.139999999999993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>
        <f t="shared" si="37"/>
        <v>4</v>
      </c>
      <c r="P138" s="119">
        <v>42.46</v>
      </c>
      <c r="Q138" s="119">
        <v>78.19</v>
      </c>
      <c r="R138" s="20">
        <f t="shared" si="30"/>
        <v>38.46</v>
      </c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6"/>
      <c r="AF138" s="47"/>
      <c r="AG138" s="95">
        <v>3</v>
      </c>
      <c r="AH138" s="21"/>
      <c r="AI138" s="21"/>
      <c r="AJ138" s="27">
        <f t="shared" si="31"/>
        <v>0</v>
      </c>
      <c r="AK138" s="20"/>
      <c r="AL138" s="95">
        <v>3</v>
      </c>
      <c r="AM138" s="21">
        <v>20.2</v>
      </c>
      <c r="AN138" s="21">
        <v>26.76</v>
      </c>
      <c r="AO138" s="27">
        <f t="shared" si="32"/>
        <v>6.560000000000002</v>
      </c>
      <c r="AP138" s="20"/>
      <c r="AQ138" s="95">
        <v>3</v>
      </c>
      <c r="AR138" s="21">
        <v>13.05</v>
      </c>
      <c r="AS138" s="184"/>
      <c r="AT138" s="185">
        <f t="shared" si="33"/>
        <v>-13.05</v>
      </c>
      <c r="AU138" s="20"/>
      <c r="AV138" s="234">
        <v>3</v>
      </c>
      <c r="AW138" s="235"/>
      <c r="AX138" s="235"/>
      <c r="AY138" s="236">
        <f t="shared" si="34"/>
        <v>0</v>
      </c>
      <c r="AZ138" s="20"/>
      <c r="BA138" s="234">
        <v>3</v>
      </c>
      <c r="BB138" s="235"/>
      <c r="BC138" s="235"/>
      <c r="BD138" s="236">
        <f t="shared" si="35"/>
        <v>0</v>
      </c>
      <c r="BE138" s="26"/>
    </row>
    <row r="139" spans="1:57" ht="12.75">
      <c r="A139" s="47">
        <f t="shared" si="36"/>
        <v>5</v>
      </c>
      <c r="B139" s="119">
        <v>39.19</v>
      </c>
      <c r="C139" s="119">
        <v>69.27</v>
      </c>
      <c r="D139" s="20"/>
      <c r="E139" s="119">
        <f t="shared" si="29"/>
        <v>30.08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>
        <f t="shared" si="37"/>
        <v>5</v>
      </c>
      <c r="P139" s="119">
        <v>43.2</v>
      </c>
      <c r="Q139" s="119">
        <v>77.13</v>
      </c>
      <c r="R139" s="20">
        <f t="shared" si="30"/>
        <v>38.2</v>
      </c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6"/>
      <c r="AF139" s="47"/>
      <c r="AG139" s="95">
        <v>4</v>
      </c>
      <c r="AH139" s="171"/>
      <c r="AI139" s="171"/>
      <c r="AJ139" s="27">
        <f t="shared" si="31"/>
        <v>0</v>
      </c>
      <c r="AK139" s="20"/>
      <c r="AL139" s="95">
        <v>4</v>
      </c>
      <c r="AM139" s="171">
        <v>20.74</v>
      </c>
      <c r="AN139" s="171">
        <v>26.24</v>
      </c>
      <c r="AO139" s="27">
        <f t="shared" si="32"/>
        <v>5.5</v>
      </c>
      <c r="AP139" s="20"/>
      <c r="AQ139" s="95">
        <v>4</v>
      </c>
      <c r="AR139" s="171">
        <v>14.39</v>
      </c>
      <c r="AS139" s="184"/>
      <c r="AT139" s="185">
        <f t="shared" si="33"/>
        <v>-14.39</v>
      </c>
      <c r="AU139" s="20"/>
      <c r="AV139" s="234">
        <v>4</v>
      </c>
      <c r="AW139" s="235"/>
      <c r="AX139" s="235"/>
      <c r="AY139" s="236">
        <f t="shared" si="34"/>
        <v>0</v>
      </c>
      <c r="AZ139" s="20"/>
      <c r="BA139" s="234">
        <v>4</v>
      </c>
      <c r="BB139" s="235"/>
      <c r="BC139" s="235"/>
      <c r="BD139" s="236">
        <f t="shared" si="35"/>
        <v>0</v>
      </c>
      <c r="BE139" s="26"/>
    </row>
    <row r="140" spans="1:57" ht="12.75">
      <c r="A140" s="47">
        <f t="shared" si="36"/>
        <v>6</v>
      </c>
      <c r="B140" s="119">
        <v>41.24</v>
      </c>
      <c r="C140" s="119">
        <v>71.24</v>
      </c>
      <c r="D140" s="20"/>
      <c r="E140" s="119">
        <f t="shared" si="29"/>
        <v>29.999999999999993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>
        <f t="shared" si="37"/>
        <v>6</v>
      </c>
      <c r="P140" s="119">
        <v>43.06</v>
      </c>
      <c r="Q140" s="119">
        <v>78.56</v>
      </c>
      <c r="R140" s="20">
        <f t="shared" si="30"/>
        <v>37.06</v>
      </c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6"/>
      <c r="AF140" s="47"/>
      <c r="AG140" s="95">
        <v>5</v>
      </c>
      <c r="AH140" s="21"/>
      <c r="AI140" s="21"/>
      <c r="AJ140" s="27">
        <f t="shared" si="31"/>
        <v>0</v>
      </c>
      <c r="AK140" s="20"/>
      <c r="AL140" s="95">
        <v>5</v>
      </c>
      <c r="AM140" s="21">
        <v>21.61</v>
      </c>
      <c r="AN140" s="21">
        <v>24.9</v>
      </c>
      <c r="AO140" s="27">
        <f t="shared" si="32"/>
        <v>3.289999999999999</v>
      </c>
      <c r="AP140" s="20"/>
      <c r="AQ140" s="95">
        <v>5</v>
      </c>
      <c r="AR140" s="21">
        <v>14.64</v>
      </c>
      <c r="AS140" s="184"/>
      <c r="AT140" s="185">
        <f t="shared" si="33"/>
        <v>-14.64</v>
      </c>
      <c r="AU140" s="20"/>
      <c r="AV140" s="234">
        <v>5</v>
      </c>
      <c r="AW140" s="235"/>
      <c r="AX140" s="235"/>
      <c r="AY140" s="236">
        <f t="shared" si="34"/>
        <v>0</v>
      </c>
      <c r="AZ140" s="20"/>
      <c r="BA140" s="234">
        <v>5</v>
      </c>
      <c r="BB140" s="235"/>
      <c r="BC140" s="235"/>
      <c r="BD140" s="236">
        <f t="shared" si="35"/>
        <v>0</v>
      </c>
      <c r="BE140" s="26"/>
    </row>
    <row r="141" spans="1:57" ht="12.75">
      <c r="A141" s="47">
        <f t="shared" si="36"/>
        <v>7</v>
      </c>
      <c r="B141" s="119">
        <v>39.63</v>
      </c>
      <c r="C141" s="119">
        <v>73.06</v>
      </c>
      <c r="D141" s="20"/>
      <c r="E141" s="119">
        <f t="shared" si="29"/>
        <v>33.43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>
        <f t="shared" si="37"/>
        <v>7</v>
      </c>
      <c r="P141" s="119">
        <v>43.17</v>
      </c>
      <c r="Q141" s="119">
        <v>80.99</v>
      </c>
      <c r="R141" s="20">
        <f t="shared" si="30"/>
        <v>36.17</v>
      </c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6"/>
      <c r="AF141" s="47"/>
      <c r="AG141" s="95">
        <v>6</v>
      </c>
      <c r="AH141" s="21"/>
      <c r="AI141" s="21"/>
      <c r="AJ141" s="27">
        <f t="shared" si="31"/>
        <v>0</v>
      </c>
      <c r="AK141" s="20"/>
      <c r="AL141" s="95">
        <v>6</v>
      </c>
      <c r="AM141" s="21">
        <v>18.55</v>
      </c>
      <c r="AN141" s="21">
        <v>24.33</v>
      </c>
      <c r="AO141" s="27">
        <f t="shared" si="32"/>
        <v>5.779999999999998</v>
      </c>
      <c r="AP141" s="20"/>
      <c r="AQ141" s="95">
        <v>6</v>
      </c>
      <c r="AR141" s="21">
        <v>14.53</v>
      </c>
      <c r="AS141" s="184"/>
      <c r="AT141" s="185">
        <f t="shared" si="33"/>
        <v>-14.53</v>
      </c>
      <c r="AU141" s="20"/>
      <c r="AV141" s="234">
        <v>6</v>
      </c>
      <c r="AW141" s="235"/>
      <c r="AX141" s="235"/>
      <c r="AY141" s="236">
        <f t="shared" si="34"/>
        <v>0</v>
      </c>
      <c r="AZ141" s="20"/>
      <c r="BA141" s="234">
        <v>6</v>
      </c>
      <c r="BB141" s="235"/>
      <c r="BC141" s="235"/>
      <c r="BD141" s="236">
        <f t="shared" si="35"/>
        <v>0</v>
      </c>
      <c r="BE141" s="26"/>
    </row>
    <row r="142" spans="1:57" ht="12.75">
      <c r="A142" s="47">
        <f t="shared" si="36"/>
        <v>8</v>
      </c>
      <c r="B142" s="119">
        <v>38.65</v>
      </c>
      <c r="C142" s="119">
        <v>72.86</v>
      </c>
      <c r="D142" s="20"/>
      <c r="E142" s="119">
        <f t="shared" si="29"/>
        <v>34.21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>
        <f t="shared" si="37"/>
        <v>8</v>
      </c>
      <c r="P142" s="119">
        <v>44.06</v>
      </c>
      <c r="Q142" s="119">
        <v>79.48</v>
      </c>
      <c r="R142" s="20">
        <f t="shared" si="30"/>
        <v>36.06</v>
      </c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6"/>
      <c r="AF142" s="47"/>
      <c r="AG142" s="95">
        <v>7</v>
      </c>
      <c r="AH142" s="21"/>
      <c r="AI142" s="21"/>
      <c r="AJ142" s="27">
        <f t="shared" si="31"/>
        <v>0</v>
      </c>
      <c r="AK142" s="20"/>
      <c r="AL142" s="95">
        <v>7</v>
      </c>
      <c r="AM142" s="21">
        <v>18.41</v>
      </c>
      <c r="AN142" s="21">
        <v>26.8</v>
      </c>
      <c r="AO142" s="27">
        <f t="shared" si="32"/>
        <v>8.39</v>
      </c>
      <c r="AP142" s="20"/>
      <c r="AQ142" s="95">
        <v>7</v>
      </c>
      <c r="AR142" s="21">
        <v>14.64</v>
      </c>
      <c r="AS142" s="184"/>
      <c r="AT142" s="185">
        <f t="shared" si="33"/>
        <v>-14.64</v>
      </c>
      <c r="AU142" s="20"/>
      <c r="AV142" s="234">
        <v>7</v>
      </c>
      <c r="AW142" s="235"/>
      <c r="AX142" s="235"/>
      <c r="AY142" s="236">
        <f t="shared" si="34"/>
        <v>0</v>
      </c>
      <c r="AZ142" s="20"/>
      <c r="BA142" s="234">
        <v>7</v>
      </c>
      <c r="BB142" s="235"/>
      <c r="BC142" s="235"/>
      <c r="BD142" s="236">
        <f t="shared" si="35"/>
        <v>0</v>
      </c>
      <c r="BE142" s="26"/>
    </row>
    <row r="143" spans="1:57" ht="12.75">
      <c r="A143" s="47">
        <f t="shared" si="36"/>
        <v>9</v>
      </c>
      <c r="B143" s="119">
        <v>38.64</v>
      </c>
      <c r="C143" s="119">
        <v>69.99</v>
      </c>
      <c r="D143" s="20"/>
      <c r="E143" s="119">
        <f t="shared" si="29"/>
        <v>31.349999999999994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>
        <f t="shared" si="37"/>
        <v>9</v>
      </c>
      <c r="P143" s="119">
        <v>44.77</v>
      </c>
      <c r="Q143" s="119">
        <v>80.36</v>
      </c>
      <c r="R143" s="20">
        <f t="shared" si="30"/>
        <v>35.77</v>
      </c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6"/>
      <c r="AF143" s="47"/>
      <c r="AG143" s="95">
        <v>8</v>
      </c>
      <c r="AH143" s="21"/>
      <c r="AI143" s="21"/>
      <c r="AJ143" s="27">
        <f t="shared" si="31"/>
        <v>0</v>
      </c>
      <c r="AK143" s="20"/>
      <c r="AL143" s="95">
        <v>8</v>
      </c>
      <c r="AM143" s="21">
        <v>20.24</v>
      </c>
      <c r="AN143" s="21">
        <v>26.79</v>
      </c>
      <c r="AO143" s="27">
        <f t="shared" si="32"/>
        <v>6.550000000000001</v>
      </c>
      <c r="AP143" s="20"/>
      <c r="AQ143" s="95">
        <v>8</v>
      </c>
      <c r="AR143" s="21">
        <v>14.46</v>
      </c>
      <c r="AS143" s="184"/>
      <c r="AT143" s="185">
        <f t="shared" si="33"/>
        <v>-14.46</v>
      </c>
      <c r="AU143" s="20"/>
      <c r="AV143" s="234">
        <v>8</v>
      </c>
      <c r="AW143" s="235"/>
      <c r="AX143" s="235"/>
      <c r="AY143" s="236">
        <f t="shared" si="34"/>
        <v>0</v>
      </c>
      <c r="AZ143" s="20"/>
      <c r="BA143" s="234">
        <v>8</v>
      </c>
      <c r="BB143" s="235"/>
      <c r="BC143" s="235"/>
      <c r="BD143" s="236">
        <f t="shared" si="35"/>
        <v>0</v>
      </c>
      <c r="BE143" s="26"/>
    </row>
    <row r="144" spans="1:57" ht="12.75">
      <c r="A144" s="47">
        <f t="shared" si="36"/>
        <v>10</v>
      </c>
      <c r="B144" s="119">
        <v>38.87</v>
      </c>
      <c r="C144" s="119">
        <v>69.09</v>
      </c>
      <c r="D144" s="20"/>
      <c r="E144" s="119">
        <f t="shared" si="29"/>
        <v>30.220000000000006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>
        <f t="shared" si="37"/>
        <v>10</v>
      </c>
      <c r="P144" s="119">
        <v>44.95</v>
      </c>
      <c r="Q144" s="119">
        <v>79.04</v>
      </c>
      <c r="R144" s="20">
        <f t="shared" si="30"/>
        <v>34.95</v>
      </c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6"/>
      <c r="AF144" s="47"/>
      <c r="AG144" s="95">
        <v>9</v>
      </c>
      <c r="AH144" s="21"/>
      <c r="AI144" s="21"/>
      <c r="AJ144" s="27">
        <f t="shared" si="31"/>
        <v>0</v>
      </c>
      <c r="AK144" s="20"/>
      <c r="AL144" s="95">
        <v>9</v>
      </c>
      <c r="AM144" s="21">
        <v>18.67</v>
      </c>
      <c r="AN144" s="21">
        <v>25.03</v>
      </c>
      <c r="AO144" s="27">
        <f t="shared" si="32"/>
        <v>6.359999999999999</v>
      </c>
      <c r="AP144" s="20"/>
      <c r="AQ144" s="95">
        <v>9</v>
      </c>
      <c r="AR144" s="21">
        <v>14.55</v>
      </c>
      <c r="AS144" s="184"/>
      <c r="AT144" s="185">
        <f t="shared" si="33"/>
        <v>-14.55</v>
      </c>
      <c r="AU144" s="20"/>
      <c r="AV144" s="234">
        <v>9</v>
      </c>
      <c r="AW144" s="235"/>
      <c r="AX144" s="235"/>
      <c r="AY144" s="236">
        <f t="shared" si="34"/>
        <v>0</v>
      </c>
      <c r="AZ144" s="20"/>
      <c r="BA144" s="234">
        <v>9</v>
      </c>
      <c r="BB144" s="235"/>
      <c r="BC144" s="235"/>
      <c r="BD144" s="236">
        <f t="shared" si="35"/>
        <v>0</v>
      </c>
      <c r="BE144" s="26"/>
    </row>
    <row r="145" spans="1:57" ht="13.5" thickBot="1">
      <c r="A145" s="47">
        <f t="shared" si="36"/>
        <v>11</v>
      </c>
      <c r="B145" s="119">
        <v>39.29</v>
      </c>
      <c r="C145" s="119">
        <v>69.56</v>
      </c>
      <c r="D145" s="20"/>
      <c r="E145" s="119">
        <f t="shared" si="29"/>
        <v>30.270000000000003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>
        <f t="shared" si="37"/>
        <v>11</v>
      </c>
      <c r="P145" s="119">
        <v>43.83</v>
      </c>
      <c r="Q145" s="119">
        <v>71.43</v>
      </c>
      <c r="R145" s="20">
        <f t="shared" si="30"/>
        <v>32.83</v>
      </c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6"/>
      <c r="AF145" s="47"/>
      <c r="AG145" s="76">
        <v>10</v>
      </c>
      <c r="AH145" s="65"/>
      <c r="AI145" s="65"/>
      <c r="AJ145" s="66">
        <f t="shared" si="31"/>
        <v>0</v>
      </c>
      <c r="AK145" s="20"/>
      <c r="AL145" s="76">
        <v>10</v>
      </c>
      <c r="AM145" s="65">
        <v>18.34</v>
      </c>
      <c r="AN145" s="65">
        <v>23.13</v>
      </c>
      <c r="AO145" s="66">
        <f t="shared" si="32"/>
        <v>4.789999999999999</v>
      </c>
      <c r="AP145" s="20"/>
      <c r="AQ145" s="76">
        <v>10</v>
      </c>
      <c r="AR145" s="65">
        <v>14.64</v>
      </c>
      <c r="AS145" s="186"/>
      <c r="AT145" s="187">
        <f t="shared" si="33"/>
        <v>-14.64</v>
      </c>
      <c r="AU145" s="20"/>
      <c r="AV145" s="237">
        <v>10</v>
      </c>
      <c r="AW145" s="238"/>
      <c r="AX145" s="238"/>
      <c r="AY145" s="239">
        <f t="shared" si="34"/>
        <v>0</v>
      </c>
      <c r="AZ145" s="20"/>
      <c r="BA145" s="237">
        <v>10</v>
      </c>
      <c r="BB145" s="238"/>
      <c r="BC145" s="238"/>
      <c r="BD145" s="239">
        <f t="shared" si="35"/>
        <v>0</v>
      </c>
      <c r="BE145" s="26"/>
    </row>
    <row r="146" spans="1:57" ht="13.5" thickBot="1">
      <c r="A146" s="47">
        <f t="shared" si="36"/>
        <v>12</v>
      </c>
      <c r="B146" s="119">
        <v>39.52</v>
      </c>
      <c r="C146" s="119">
        <v>66.27</v>
      </c>
      <c r="D146" s="20"/>
      <c r="E146" s="119">
        <f t="shared" si="29"/>
        <v>26.749999999999993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>
        <f t="shared" si="37"/>
        <v>12</v>
      </c>
      <c r="P146" s="119">
        <v>43.5</v>
      </c>
      <c r="Q146" s="119">
        <v>75.49</v>
      </c>
      <c r="R146" s="20">
        <f t="shared" si="30"/>
        <v>31.5</v>
      </c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6"/>
      <c r="AF146" s="47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6"/>
    </row>
    <row r="147" spans="1:57" ht="12.75">
      <c r="A147" s="47">
        <f t="shared" si="36"/>
        <v>13</v>
      </c>
      <c r="B147" s="119">
        <v>38.63</v>
      </c>
      <c r="C147" s="119">
        <v>66.86</v>
      </c>
      <c r="D147" s="20"/>
      <c r="E147" s="119">
        <f t="shared" si="29"/>
        <v>28.229999999999997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>
        <f t="shared" si="37"/>
        <v>13</v>
      </c>
      <c r="P147" s="119">
        <v>44.87</v>
      </c>
      <c r="Q147" s="119">
        <v>79.13</v>
      </c>
      <c r="R147" s="20">
        <f t="shared" si="30"/>
        <v>31.869999999999997</v>
      </c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6"/>
      <c r="AF147" s="47"/>
      <c r="AG147" s="218" t="s">
        <v>20</v>
      </c>
      <c r="AH147" s="219">
        <f>AVERAGE(AH136:AH145)</f>
        <v>9.780000000000001</v>
      </c>
      <c r="AI147" s="219">
        <f>AVERAGE(AI136:AI145)</f>
        <v>19.725</v>
      </c>
      <c r="AJ147" s="220">
        <f>AVERAGE(AJ136:AJ145)</f>
        <v>1.989</v>
      </c>
      <c r="AK147" s="20"/>
      <c r="AL147" s="188" t="s">
        <v>20</v>
      </c>
      <c r="AM147" s="208">
        <f>AVERAGE(AM136:AM145)</f>
        <v>19.613000000000003</v>
      </c>
      <c r="AN147" s="190">
        <f>AVERAGE(AN136:AN145)</f>
        <v>26.004</v>
      </c>
      <c r="AO147" s="191">
        <f>AVERAGE(AO136:AO145)</f>
        <v>6.391</v>
      </c>
      <c r="AP147" s="20"/>
      <c r="AQ147" s="188" t="s">
        <v>20</v>
      </c>
      <c r="AR147" s="208">
        <f>AVERAGE(AR136:AR145)</f>
        <v>14.430000000000001</v>
      </c>
      <c r="AS147" s="212" t="e">
        <f>AVERAGE(AS136:AS145)</f>
        <v>#DIV/0!</v>
      </c>
      <c r="AT147" s="213">
        <f>AVERAGE(AT136:AT145)</f>
        <v>-14.430000000000001</v>
      </c>
      <c r="AU147" s="20"/>
      <c r="AV147" s="231" t="s">
        <v>20</v>
      </c>
      <c r="AW147" s="240" t="e">
        <f>AVERAGE(AW136:AW145)</f>
        <v>#DIV/0!</v>
      </c>
      <c r="AX147" s="240" t="e">
        <f>AVERAGE(AX136:AX145)</f>
        <v>#DIV/0!</v>
      </c>
      <c r="AY147" s="241">
        <f>AVERAGE(AY136:AY145)</f>
        <v>0</v>
      </c>
      <c r="AZ147" s="20"/>
      <c r="BA147" s="231" t="s">
        <v>20</v>
      </c>
      <c r="BB147" s="240" t="e">
        <f>AVERAGE(BB136:BB145)</f>
        <v>#DIV/0!</v>
      </c>
      <c r="BC147" s="240" t="e">
        <f>AVERAGE(BC136:BC145)</f>
        <v>#DIV/0!</v>
      </c>
      <c r="BD147" s="241">
        <f>AVERAGE(BD136:BD145)</f>
        <v>0</v>
      </c>
      <c r="BE147" s="26"/>
    </row>
    <row r="148" spans="1:57" ht="12.75">
      <c r="A148" s="47">
        <f t="shared" si="36"/>
        <v>14</v>
      </c>
      <c r="B148" s="119">
        <v>40.04</v>
      </c>
      <c r="C148" s="119">
        <v>66.72</v>
      </c>
      <c r="D148" s="20"/>
      <c r="E148" s="119">
        <f t="shared" si="29"/>
        <v>26.68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>
        <f t="shared" si="37"/>
        <v>14</v>
      </c>
      <c r="P148" s="119">
        <v>44.22</v>
      </c>
      <c r="Q148" s="119">
        <v>79.58</v>
      </c>
      <c r="R148" s="20">
        <f t="shared" si="30"/>
        <v>30.22</v>
      </c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6"/>
      <c r="AF148" s="47"/>
      <c r="AG148" s="221" t="s">
        <v>31</v>
      </c>
      <c r="AH148" s="222">
        <f>STDEV(AH136:AH145)</f>
        <v>0.2828427124745406</v>
      </c>
      <c r="AI148" s="222">
        <f>STDEV(AI136:AI145)</f>
        <v>0.1909188309199267</v>
      </c>
      <c r="AJ148" s="223">
        <f>STDEV(AJ136:AJ145)</f>
        <v>4.19329213016323</v>
      </c>
      <c r="AK148" s="20"/>
      <c r="AL148" s="189" t="s">
        <v>31</v>
      </c>
      <c r="AM148" s="209">
        <f>STDEV(AM136:AM145)</f>
        <v>1.1194845043838129</v>
      </c>
      <c r="AN148" s="136">
        <f>STDEV(AN136:AN145)</f>
        <v>1.615406381619686</v>
      </c>
      <c r="AO148" s="192">
        <f>STDEV(AO136:AO145)</f>
        <v>1.6678026128878545</v>
      </c>
      <c r="AP148" s="20"/>
      <c r="AQ148" s="189" t="s">
        <v>31</v>
      </c>
      <c r="AR148" s="209">
        <f>STDEV(AR136:AR145)</f>
        <v>0.5004886501099373</v>
      </c>
      <c r="AS148" s="179" t="e">
        <f>STDEV(AS136:AS145)</f>
        <v>#DIV/0!</v>
      </c>
      <c r="AT148" s="214">
        <f>STDEV(AT136:AT145)</f>
        <v>0.5004886501099373</v>
      </c>
      <c r="AU148" s="20"/>
      <c r="AV148" s="234" t="s">
        <v>31</v>
      </c>
      <c r="AW148" s="242" t="e">
        <f>STDEV(AW136:AW145)</f>
        <v>#DIV/0!</v>
      </c>
      <c r="AX148" s="242" t="e">
        <f>STDEV(AX136:AX145)</f>
        <v>#DIV/0!</v>
      </c>
      <c r="AY148" s="243">
        <f>STDEV(AY136:AY145)</f>
        <v>0</v>
      </c>
      <c r="AZ148" s="20"/>
      <c r="BA148" s="234" t="s">
        <v>31</v>
      </c>
      <c r="BB148" s="242" t="e">
        <f>STDEV(BB136:BB145)</f>
        <v>#DIV/0!</v>
      </c>
      <c r="BC148" s="242" t="e">
        <f>STDEV(BC136:BC145)</f>
        <v>#DIV/0!</v>
      </c>
      <c r="BD148" s="243">
        <f>STDEV(BD136:BD145)</f>
        <v>0</v>
      </c>
      <c r="BE148" s="26"/>
    </row>
    <row r="149" spans="1:57" ht="13.5" thickBot="1">
      <c r="A149" s="47">
        <f t="shared" si="36"/>
        <v>15</v>
      </c>
      <c r="B149" s="119">
        <v>39.38</v>
      </c>
      <c r="C149" s="119">
        <v>70.26</v>
      </c>
      <c r="D149" s="20"/>
      <c r="E149" s="119">
        <f t="shared" si="29"/>
        <v>30.880000000000003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>
        <f t="shared" si="37"/>
        <v>15</v>
      </c>
      <c r="P149" s="119">
        <v>42.56</v>
      </c>
      <c r="Q149" s="119">
        <v>77.05</v>
      </c>
      <c r="R149" s="20">
        <f t="shared" si="30"/>
        <v>27.560000000000002</v>
      </c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6"/>
      <c r="AF149" s="47"/>
      <c r="AG149" s="224" t="s">
        <v>32</v>
      </c>
      <c r="AH149" s="225">
        <f>AH148/SQRT(10)</f>
        <v>0.08944271909996679</v>
      </c>
      <c r="AI149" s="225">
        <f>AI148/SQRT(10)</f>
        <v>0.06037383539235482</v>
      </c>
      <c r="AJ149" s="226">
        <f>AJ148/SQRT(10)</f>
        <v>1.3260354025775056</v>
      </c>
      <c r="AK149" s="20"/>
      <c r="AL149" s="96" t="s">
        <v>32</v>
      </c>
      <c r="AM149" s="210">
        <f>AM148/SQRT(10)</f>
        <v>0.35401208391176014</v>
      </c>
      <c r="AN149" s="193">
        <f>AN148/SQRT(10)</f>
        <v>0.5108363512689368</v>
      </c>
      <c r="AO149" s="194">
        <f>AO148/SQRT(10)</f>
        <v>0.5274054944305714</v>
      </c>
      <c r="AP149" s="20"/>
      <c r="AQ149" s="96" t="s">
        <v>32</v>
      </c>
      <c r="AR149" s="210">
        <f>AR148/SQRT(10)</f>
        <v>0.1582684077410483</v>
      </c>
      <c r="AS149" s="215" t="e">
        <f>AS148/SQRT(10)</f>
        <v>#DIV/0!</v>
      </c>
      <c r="AT149" s="216">
        <f>AT148/SQRT(10)</f>
        <v>0.1582684077410483</v>
      </c>
      <c r="AU149" s="20"/>
      <c r="AV149" s="237" t="s">
        <v>32</v>
      </c>
      <c r="AW149" s="244" t="e">
        <f>AW148/SQRT(10)</f>
        <v>#DIV/0!</v>
      </c>
      <c r="AX149" s="244" t="e">
        <f>AX148/SQRT(10)</f>
        <v>#DIV/0!</v>
      </c>
      <c r="AY149" s="245">
        <f>AY148/SQRT(10)</f>
        <v>0</v>
      </c>
      <c r="AZ149" s="20"/>
      <c r="BA149" s="237" t="s">
        <v>32</v>
      </c>
      <c r="BB149" s="244" t="e">
        <f>BB148/SQRT(10)</f>
        <v>#DIV/0!</v>
      </c>
      <c r="BC149" s="244" t="e">
        <f>BC148/SQRT(10)</f>
        <v>#DIV/0!</v>
      </c>
      <c r="BD149" s="245">
        <f>BD148/SQRT(10)</f>
        <v>0</v>
      </c>
      <c r="BE149" s="26"/>
    </row>
    <row r="150" spans="1:57" ht="12.75">
      <c r="A150" s="47">
        <f t="shared" si="36"/>
        <v>16</v>
      </c>
      <c r="B150" s="119">
        <v>38.69</v>
      </c>
      <c r="C150" s="119">
        <v>66.76</v>
      </c>
      <c r="D150" s="20"/>
      <c r="E150" s="119">
        <f t="shared" si="29"/>
        <v>28.070000000000007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>
        <f t="shared" si="37"/>
        <v>16</v>
      </c>
      <c r="P150" s="119">
        <v>43.63</v>
      </c>
      <c r="Q150" s="119">
        <v>79.4</v>
      </c>
      <c r="R150" s="20">
        <f t="shared" si="30"/>
        <v>27.630000000000003</v>
      </c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6"/>
      <c r="AF150" s="47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6"/>
    </row>
    <row r="151" spans="1:57" ht="12.75">
      <c r="A151" s="47">
        <f t="shared" si="36"/>
        <v>17</v>
      </c>
      <c r="B151" s="119">
        <v>39.58</v>
      </c>
      <c r="C151" s="119">
        <v>69.53</v>
      </c>
      <c r="D151" s="20"/>
      <c r="E151" s="119">
        <f>C151-B151</f>
        <v>29.950000000000003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>
        <f t="shared" si="37"/>
        <v>17</v>
      </c>
      <c r="P151" s="119">
        <v>42.23</v>
      </c>
      <c r="Q151" s="119">
        <v>77.86</v>
      </c>
      <c r="R151" s="20">
        <f t="shared" si="30"/>
        <v>25.229999999999997</v>
      </c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6"/>
      <c r="AF151" s="47"/>
      <c r="AG151" s="20"/>
      <c r="AH151" s="20"/>
      <c r="AI151" s="20"/>
      <c r="AJ151" s="20"/>
      <c r="AK151" s="20"/>
      <c r="AL151" s="20"/>
      <c r="AM151" s="20"/>
      <c r="AN151" s="20"/>
      <c r="AO151" s="229" t="s">
        <v>246</v>
      </c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30"/>
    </row>
    <row r="152" spans="1:57" ht="13.5" thickBot="1">
      <c r="A152" s="47">
        <f t="shared" si="36"/>
        <v>18</v>
      </c>
      <c r="B152" s="119">
        <v>39.45</v>
      </c>
      <c r="C152" s="119">
        <v>69.7</v>
      </c>
      <c r="D152" s="20"/>
      <c r="E152" s="119">
        <f t="shared" si="29"/>
        <v>30.25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>
        <f t="shared" si="37"/>
        <v>18</v>
      </c>
      <c r="P152" s="119">
        <v>44.36</v>
      </c>
      <c r="Q152" s="119">
        <v>81.56</v>
      </c>
      <c r="R152" s="20">
        <f t="shared" si="30"/>
        <v>26.36</v>
      </c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6"/>
      <c r="AF152" s="47"/>
      <c r="AG152" s="20"/>
      <c r="AH152" s="20"/>
      <c r="AI152" s="20"/>
      <c r="AJ152" s="20"/>
      <c r="AK152" s="20"/>
      <c r="AL152" s="20"/>
      <c r="AM152" s="20"/>
      <c r="AN152" s="20"/>
      <c r="AO152" s="94"/>
      <c r="AP152" s="94"/>
      <c r="AQ152" s="94"/>
      <c r="AR152" s="94"/>
      <c r="AS152" s="94"/>
      <c r="AT152" s="94"/>
      <c r="AU152" s="94"/>
      <c r="AV152" s="94"/>
      <c r="AW152" s="20"/>
      <c r="AX152" s="20"/>
      <c r="AY152" s="20"/>
      <c r="AZ152" s="20"/>
      <c r="BA152" s="20"/>
      <c r="BB152" s="20"/>
      <c r="BC152" s="20"/>
      <c r="BD152" s="20"/>
      <c r="BE152" s="26"/>
    </row>
    <row r="153" spans="1:57" ht="13.5" thickBot="1">
      <c r="A153" s="47">
        <f t="shared" si="36"/>
        <v>19</v>
      </c>
      <c r="B153" s="119">
        <v>37.03</v>
      </c>
      <c r="C153" s="119">
        <v>68.45</v>
      </c>
      <c r="D153" s="20"/>
      <c r="E153" s="119">
        <f t="shared" si="29"/>
        <v>31.42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>
        <f t="shared" si="37"/>
        <v>19</v>
      </c>
      <c r="P153" s="119">
        <v>42.68</v>
      </c>
      <c r="Q153" s="119">
        <f>P153+R153</f>
        <v>75.25</v>
      </c>
      <c r="R153" s="119">
        <v>32.57</v>
      </c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6"/>
      <c r="AF153" s="47"/>
      <c r="AG153" s="169"/>
      <c r="AH153" s="74" t="s">
        <v>244</v>
      </c>
      <c r="AI153" s="75" t="s">
        <v>245</v>
      </c>
      <c r="AJ153" s="20"/>
      <c r="AK153" s="20"/>
      <c r="AL153" s="20"/>
      <c r="AM153" s="20"/>
      <c r="AN153" s="20"/>
      <c r="AO153" s="94"/>
      <c r="AP153" s="94"/>
      <c r="AQ153" s="94"/>
      <c r="AR153" s="94"/>
      <c r="AS153" s="94"/>
      <c r="AT153" s="94"/>
      <c r="AU153" s="94"/>
      <c r="AV153" s="94"/>
      <c r="AW153" s="246" t="s">
        <v>247</v>
      </c>
      <c r="AX153" s="246"/>
      <c r="AY153" s="246"/>
      <c r="AZ153" s="246"/>
      <c r="BA153" s="246"/>
      <c r="BB153" s="246"/>
      <c r="BC153" s="246"/>
      <c r="BD153" s="246"/>
      <c r="BE153" s="26"/>
    </row>
    <row r="154" spans="1:57" ht="12.75">
      <c r="A154" s="47">
        <f t="shared" si="36"/>
        <v>20</v>
      </c>
      <c r="B154" s="119">
        <v>38.39</v>
      </c>
      <c r="C154" s="119">
        <v>69.9</v>
      </c>
      <c r="D154" s="20"/>
      <c r="E154" s="119">
        <f>C154-B154</f>
        <v>31.510000000000005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>
        <f t="shared" si="37"/>
        <v>20</v>
      </c>
      <c r="P154" s="119">
        <v>43.94</v>
      </c>
      <c r="Q154" s="119">
        <v>80.85</v>
      </c>
      <c r="R154" s="20">
        <f>P154-O154</f>
        <v>23.939999999999998</v>
      </c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6"/>
      <c r="AF154" s="47"/>
      <c r="AG154" s="169">
        <v>2</v>
      </c>
      <c r="AH154" s="248">
        <f>BB129</f>
        <v>9.517999999999999</v>
      </c>
      <c r="AI154" s="138">
        <f>AH154</f>
        <v>9.517999999999999</v>
      </c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6"/>
    </row>
    <row r="155" spans="1:57" ht="12.75">
      <c r="A155" s="4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6"/>
      <c r="AF155" s="47"/>
      <c r="AG155" s="81">
        <v>3</v>
      </c>
      <c r="AH155" s="150">
        <f>AW129</f>
        <v>17.084999999999997</v>
      </c>
      <c r="AI155" s="110">
        <f>AR147</f>
        <v>14.430000000000001</v>
      </c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6"/>
    </row>
    <row r="156" spans="1:57" ht="12.75">
      <c r="A156" s="47" t="s">
        <v>20</v>
      </c>
      <c r="B156" s="162">
        <f>AVERAGE(B135:B154)</f>
        <v>39.003</v>
      </c>
      <c r="C156" s="162">
        <f>AVERAGE(C135:C154)</f>
        <v>69.69200000000002</v>
      </c>
      <c r="D156" s="20"/>
      <c r="E156" s="160">
        <f>AVERAGE(E135:E154)</f>
        <v>30.689</v>
      </c>
      <c r="F156" s="20"/>
      <c r="G156" s="20"/>
      <c r="H156" s="20"/>
      <c r="I156" s="20"/>
      <c r="J156" s="20"/>
      <c r="K156" s="20"/>
      <c r="L156" s="20"/>
      <c r="M156" s="20"/>
      <c r="N156" s="20"/>
      <c r="O156" s="20" t="s">
        <v>20</v>
      </c>
      <c r="P156" s="162">
        <f>AVERAGE(P135:P154)</f>
        <v>43.5425</v>
      </c>
      <c r="Q156" s="162">
        <f>AVERAGE(Q135:Q154)</f>
        <v>78.478</v>
      </c>
      <c r="R156" s="160">
        <f>AVERAGE(R135:R154)</f>
        <v>33.487</v>
      </c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6"/>
      <c r="AF156" s="47"/>
      <c r="AG156" s="81">
        <v>4</v>
      </c>
      <c r="AH156" s="150">
        <f>AM147</f>
        <v>19.613000000000003</v>
      </c>
      <c r="AI156" s="110">
        <f aca="true" t="shared" si="38" ref="AI156:AI162">AH156</f>
        <v>19.613000000000003</v>
      </c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6"/>
    </row>
    <row r="157" spans="1:57" ht="12.75">
      <c r="A157" s="47" t="s">
        <v>82</v>
      </c>
      <c r="B157" s="20">
        <f>STDEV(B135:B154)</f>
        <v>1.00001631565644</v>
      </c>
      <c r="C157" s="20">
        <f>STDEV(C135:C154)</f>
        <v>1.9913380849109277</v>
      </c>
      <c r="D157" s="20"/>
      <c r="E157" s="20">
        <f>STDEV(E135:E154)</f>
        <v>2.2692820566495833</v>
      </c>
      <c r="F157" s="20"/>
      <c r="G157" s="20"/>
      <c r="H157" s="161" t="s">
        <v>105</v>
      </c>
      <c r="I157" s="20" t="s">
        <v>92</v>
      </c>
      <c r="J157" s="20"/>
      <c r="K157" s="20"/>
      <c r="L157" s="20"/>
      <c r="M157" s="20"/>
      <c r="N157" s="20"/>
      <c r="O157" s="20" t="s">
        <v>82</v>
      </c>
      <c r="P157" s="20">
        <f>STDEV(P135:P154)</f>
        <v>0.9849171752515717</v>
      </c>
      <c r="Q157" s="20">
        <f>STDEV(Q135:Q154)</f>
        <v>2.3737724805621894</v>
      </c>
      <c r="R157" s="20">
        <f>STDEV(R135:R154)</f>
        <v>5.455351886957104</v>
      </c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6"/>
      <c r="AF157" s="47"/>
      <c r="AG157" s="81">
        <v>5</v>
      </c>
      <c r="AH157" s="150">
        <f>AR129</f>
        <v>23.651999999999997</v>
      </c>
      <c r="AI157" s="110">
        <f t="shared" si="38"/>
        <v>23.651999999999997</v>
      </c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6"/>
    </row>
    <row r="158" spans="1:57" ht="12.75">
      <c r="A158" s="168" t="s">
        <v>24</v>
      </c>
      <c r="B158" s="20">
        <f>B157/SQRT(20)</f>
        <v>0.22361044604166866</v>
      </c>
      <c r="C158" s="20">
        <f>C157/SQRT(20)</f>
        <v>0.4452767324045082</v>
      </c>
      <c r="D158" s="20"/>
      <c r="E158" s="20">
        <f>E157/SQRT(20)</f>
        <v>0.5074268938788996</v>
      </c>
      <c r="F158" s="20"/>
      <c r="G158" s="20"/>
      <c r="H158" s="161" t="s">
        <v>106</v>
      </c>
      <c r="I158" s="20" t="s">
        <v>92</v>
      </c>
      <c r="J158" s="20"/>
      <c r="K158" s="20"/>
      <c r="L158" s="20"/>
      <c r="M158" s="20"/>
      <c r="N158" s="20"/>
      <c r="O158" s="119" t="s">
        <v>24</v>
      </c>
      <c r="P158" s="20">
        <f>P157/SQRT(20)</f>
        <v>0.2202341756069588</v>
      </c>
      <c r="Q158" s="20">
        <f>Q157/SQRT(20)</f>
        <v>0.5307916629655354</v>
      </c>
      <c r="R158" s="20">
        <f>R157/SQRT(20)</f>
        <v>1.2198537660417832</v>
      </c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6"/>
      <c r="AF158" s="47"/>
      <c r="AG158" s="81">
        <v>6</v>
      </c>
      <c r="AH158" s="150">
        <f>BB86</f>
        <v>27.762</v>
      </c>
      <c r="AI158" s="110">
        <f t="shared" si="38"/>
        <v>27.762</v>
      </c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6"/>
    </row>
    <row r="159" spans="1:57" ht="12.75">
      <c r="A159" s="4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6"/>
      <c r="AF159" s="47"/>
      <c r="AG159" s="81">
        <v>7</v>
      </c>
      <c r="AH159" s="150">
        <f>AH106</f>
        <v>31.823</v>
      </c>
      <c r="AI159" s="110">
        <f t="shared" si="38"/>
        <v>31.823</v>
      </c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6"/>
    </row>
    <row r="160" spans="1:57" ht="12.75">
      <c r="A160" s="4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6"/>
      <c r="AF160" s="47"/>
      <c r="AG160" s="81">
        <v>8</v>
      </c>
      <c r="AH160" s="150">
        <f>AM106</f>
        <v>35.157000000000004</v>
      </c>
      <c r="AI160" s="110">
        <f t="shared" si="38"/>
        <v>35.157000000000004</v>
      </c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6"/>
    </row>
    <row r="161" spans="1:57" ht="12.75">
      <c r="A161" s="47"/>
      <c r="B161" s="20" t="s">
        <v>104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 t="s">
        <v>158</v>
      </c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6"/>
      <c r="AF161" s="47"/>
      <c r="AG161" s="81">
        <v>9</v>
      </c>
      <c r="AH161" s="150">
        <f>AR106</f>
        <v>38.97399999999999</v>
      </c>
      <c r="AI161" s="110">
        <f t="shared" si="38"/>
        <v>38.97399999999999</v>
      </c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6"/>
    </row>
    <row r="162" spans="1:57" ht="13.5" thickBot="1">
      <c r="A162" s="47" t="s">
        <v>101</v>
      </c>
      <c r="B162" s="20" t="s">
        <v>38</v>
      </c>
      <c r="C162" s="20" t="s">
        <v>39</v>
      </c>
      <c r="D162" s="20"/>
      <c r="E162" s="20" t="s">
        <v>81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 t="s">
        <v>101</v>
      </c>
      <c r="P162" s="20" t="s">
        <v>38</v>
      </c>
      <c r="Q162" s="20" t="s">
        <v>39</v>
      </c>
      <c r="R162" s="20" t="s">
        <v>81</v>
      </c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6"/>
      <c r="AF162" s="47"/>
      <c r="AG162" s="154">
        <v>10</v>
      </c>
      <c r="AH162" s="151">
        <f>AW106</f>
        <v>45.004000000000005</v>
      </c>
      <c r="AI162" s="112">
        <f t="shared" si="38"/>
        <v>45.004000000000005</v>
      </c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6"/>
    </row>
    <row r="163" spans="1:57" ht="12.75">
      <c r="A163" s="47">
        <v>1</v>
      </c>
      <c r="B163" s="20">
        <v>48.66</v>
      </c>
      <c r="C163" s="20">
        <v>91.47</v>
      </c>
      <c r="D163" s="20"/>
      <c r="E163" s="20">
        <f>C163-B163</f>
        <v>42.81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>
        <v>1</v>
      </c>
      <c r="P163" s="20">
        <v>57.62</v>
      </c>
      <c r="Q163" s="20">
        <v>101.85</v>
      </c>
      <c r="R163" s="20">
        <f>Q163-P163</f>
        <v>44.23</v>
      </c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6"/>
      <c r="AF163" s="47"/>
      <c r="AG163" s="20"/>
      <c r="AH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6"/>
    </row>
    <row r="164" spans="1:57" ht="12.75">
      <c r="A164" s="47">
        <v>2</v>
      </c>
      <c r="B164" s="20">
        <v>51.33</v>
      </c>
      <c r="C164" s="20">
        <v>89.97</v>
      </c>
      <c r="D164" s="20"/>
      <c r="E164" s="20">
        <f aca="true" t="shared" si="39" ref="E164:E183">C164-B164</f>
        <v>38.64</v>
      </c>
      <c r="F164" s="20"/>
      <c r="G164" s="20"/>
      <c r="H164" s="20"/>
      <c r="I164" s="20"/>
      <c r="J164" s="20"/>
      <c r="K164" s="20"/>
      <c r="L164" s="20"/>
      <c r="M164" s="20"/>
      <c r="N164" s="20"/>
      <c r="O164" s="20">
        <v>2</v>
      </c>
      <c r="P164" s="20">
        <v>55.09</v>
      </c>
      <c r="Q164" s="20">
        <v>101.02</v>
      </c>
      <c r="R164" s="20">
        <f aca="true" t="shared" si="40" ref="R164:R183">Q164-P164</f>
        <v>45.92999999999999</v>
      </c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6"/>
      <c r="AF164" s="47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6"/>
    </row>
    <row r="165" spans="1:57" ht="12.75">
      <c r="A165" s="47">
        <v>3</v>
      </c>
      <c r="B165" s="20">
        <v>47.85</v>
      </c>
      <c r="C165" s="20">
        <v>91.6</v>
      </c>
      <c r="D165" s="20"/>
      <c r="E165" s="20">
        <f t="shared" si="39"/>
        <v>43.74999999999999</v>
      </c>
      <c r="F165" s="20"/>
      <c r="G165" s="20"/>
      <c r="H165" s="20"/>
      <c r="I165" s="20"/>
      <c r="J165" s="20"/>
      <c r="K165" s="20"/>
      <c r="L165" s="20"/>
      <c r="M165" s="20"/>
      <c r="N165" s="20"/>
      <c r="O165" s="20">
        <v>3</v>
      </c>
      <c r="P165" s="20">
        <v>54.5</v>
      </c>
      <c r="Q165" s="20">
        <v>101.25</v>
      </c>
      <c r="R165" s="20">
        <f t="shared" si="40"/>
        <v>46.75</v>
      </c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6"/>
      <c r="AF165" s="47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6"/>
    </row>
    <row r="166" spans="1:57" ht="12.75">
      <c r="A166" s="47">
        <v>4</v>
      </c>
      <c r="B166" s="20">
        <v>49.62</v>
      </c>
      <c r="C166" s="20">
        <v>92.29</v>
      </c>
      <c r="D166" s="20"/>
      <c r="E166" s="20">
        <f t="shared" si="39"/>
        <v>42.67000000000001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>
        <v>4</v>
      </c>
      <c r="P166" s="94">
        <v>55.06</v>
      </c>
      <c r="Q166" s="94">
        <v>99.44</v>
      </c>
      <c r="R166" s="20">
        <f t="shared" si="40"/>
        <v>44.379999999999995</v>
      </c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6"/>
      <c r="AF166" s="47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6"/>
    </row>
    <row r="167" spans="1:57" ht="12.75">
      <c r="A167" s="47">
        <v>5</v>
      </c>
      <c r="B167" s="20">
        <v>50.67</v>
      </c>
      <c r="C167" s="20">
        <v>91.43</v>
      </c>
      <c r="D167" s="20"/>
      <c r="E167" s="20">
        <f t="shared" si="39"/>
        <v>40.760000000000005</v>
      </c>
      <c r="F167" s="20"/>
      <c r="G167" s="20"/>
      <c r="H167" s="20"/>
      <c r="I167" s="20"/>
      <c r="J167" s="20"/>
      <c r="K167" s="20"/>
      <c r="L167" s="20"/>
      <c r="M167" s="20"/>
      <c r="N167" s="20"/>
      <c r="O167" s="20">
        <v>5</v>
      </c>
      <c r="P167" s="94">
        <v>57.77</v>
      </c>
      <c r="Q167" s="94">
        <v>101.02</v>
      </c>
      <c r="R167" s="20">
        <f t="shared" si="40"/>
        <v>43.24999999999999</v>
      </c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6"/>
      <c r="AF167" s="47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6"/>
    </row>
    <row r="168" spans="1:57" ht="12.75">
      <c r="A168" s="47">
        <v>6</v>
      </c>
      <c r="B168" s="20">
        <v>49.86</v>
      </c>
      <c r="C168" s="20">
        <v>90.94</v>
      </c>
      <c r="D168" s="20"/>
      <c r="E168" s="20">
        <f t="shared" si="39"/>
        <v>41.08</v>
      </c>
      <c r="F168" s="20"/>
      <c r="G168" s="20"/>
      <c r="H168" s="20"/>
      <c r="I168" s="20"/>
      <c r="J168" s="20"/>
      <c r="K168" s="20"/>
      <c r="L168" s="20"/>
      <c r="M168" s="20"/>
      <c r="N168" s="20"/>
      <c r="O168" s="20">
        <v>6</v>
      </c>
      <c r="P168" s="94">
        <v>56.87</v>
      </c>
      <c r="Q168" s="94">
        <v>99.13</v>
      </c>
      <c r="R168" s="20">
        <f t="shared" si="40"/>
        <v>42.26</v>
      </c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6"/>
      <c r="AF168" s="47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6"/>
    </row>
    <row r="169" spans="1:57" ht="12.75">
      <c r="A169" s="47">
        <v>7</v>
      </c>
      <c r="B169" s="94">
        <v>46.77</v>
      </c>
      <c r="C169" s="94">
        <v>86.22</v>
      </c>
      <c r="D169" s="20"/>
      <c r="E169" s="20">
        <f t="shared" si="39"/>
        <v>39.449999999999996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>
        <v>7</v>
      </c>
      <c r="P169" s="94">
        <v>56.8</v>
      </c>
      <c r="Q169" s="94">
        <v>100.71</v>
      </c>
      <c r="R169" s="20">
        <f t="shared" si="40"/>
        <v>43.91</v>
      </c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6"/>
      <c r="AF169" s="47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6"/>
    </row>
    <row r="170" spans="1:57" ht="12.75">
      <c r="A170" s="47">
        <v>8</v>
      </c>
      <c r="B170" s="94">
        <v>47.23</v>
      </c>
      <c r="C170" s="94">
        <v>87.81</v>
      </c>
      <c r="D170" s="20"/>
      <c r="E170" s="20">
        <f t="shared" si="39"/>
        <v>40.580000000000005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>
        <v>8</v>
      </c>
      <c r="P170" s="94">
        <v>56.71</v>
      </c>
      <c r="Q170" s="94">
        <v>101.17</v>
      </c>
      <c r="R170" s="20">
        <f t="shared" si="40"/>
        <v>44.46</v>
      </c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6"/>
      <c r="AF170" s="47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6"/>
    </row>
    <row r="171" spans="1:57" ht="12.75">
      <c r="A171" s="47">
        <v>9</v>
      </c>
      <c r="B171" s="94">
        <v>47.86</v>
      </c>
      <c r="C171" s="94">
        <v>89.44</v>
      </c>
      <c r="D171" s="20"/>
      <c r="E171" s="20">
        <f t="shared" si="39"/>
        <v>41.58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>
        <v>9</v>
      </c>
      <c r="P171" s="94">
        <v>56.39</v>
      </c>
      <c r="Q171" s="94">
        <v>100.85</v>
      </c>
      <c r="R171" s="20">
        <f t="shared" si="40"/>
        <v>44.459999999999994</v>
      </c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6"/>
      <c r="AF171" s="47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6"/>
    </row>
    <row r="172" spans="1:57" ht="12.75">
      <c r="A172" s="47">
        <v>10</v>
      </c>
      <c r="B172" s="94">
        <v>45.3</v>
      </c>
      <c r="C172" s="94">
        <v>87.25</v>
      </c>
      <c r="D172" s="20"/>
      <c r="E172" s="20">
        <f t="shared" si="39"/>
        <v>41.95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>
        <v>10</v>
      </c>
      <c r="P172" s="94">
        <v>56.8</v>
      </c>
      <c r="Q172" s="94">
        <v>102.47</v>
      </c>
      <c r="R172" s="20">
        <f t="shared" si="40"/>
        <v>45.67</v>
      </c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6"/>
      <c r="AF172" s="47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6"/>
    </row>
    <row r="173" spans="1:57" ht="12.75">
      <c r="A173" s="47">
        <v>11</v>
      </c>
      <c r="B173" s="94">
        <v>46.92</v>
      </c>
      <c r="C173" s="94">
        <v>87.89</v>
      </c>
      <c r="D173" s="20"/>
      <c r="E173" s="20">
        <f t="shared" si="39"/>
        <v>40.97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>
        <v>11</v>
      </c>
      <c r="P173" s="94">
        <v>54.9</v>
      </c>
      <c r="Q173" s="94">
        <v>100.09</v>
      </c>
      <c r="R173" s="20">
        <f t="shared" si="40"/>
        <v>45.190000000000005</v>
      </c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6"/>
      <c r="AF173" s="47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6"/>
    </row>
    <row r="174" spans="1:57" ht="12.75">
      <c r="A174" s="47">
        <v>12</v>
      </c>
      <c r="B174" s="94">
        <v>45.16</v>
      </c>
      <c r="C174" s="94">
        <v>88.01</v>
      </c>
      <c r="D174" s="20"/>
      <c r="E174" s="20">
        <f t="shared" si="39"/>
        <v>42.85000000000001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>
        <v>12</v>
      </c>
      <c r="P174" s="94">
        <v>53.3</v>
      </c>
      <c r="Q174" s="94">
        <v>101.57</v>
      </c>
      <c r="R174" s="20">
        <f t="shared" si="40"/>
        <v>48.269999999999996</v>
      </c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6"/>
      <c r="AF174" s="47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6"/>
    </row>
    <row r="175" spans="1:57" ht="12.75">
      <c r="A175" s="47">
        <v>13</v>
      </c>
      <c r="B175" s="94">
        <v>47.54</v>
      </c>
      <c r="C175" s="94">
        <v>86.79</v>
      </c>
      <c r="D175" s="20"/>
      <c r="E175" s="20">
        <f t="shared" si="39"/>
        <v>39.25000000000001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>
        <v>13</v>
      </c>
      <c r="P175" s="94">
        <v>56.88</v>
      </c>
      <c r="Q175" s="94">
        <v>100.99</v>
      </c>
      <c r="R175" s="20">
        <f t="shared" si="40"/>
        <v>44.10999999999999</v>
      </c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6"/>
      <c r="AF175" s="47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6"/>
    </row>
    <row r="176" spans="1:57" ht="12.75">
      <c r="A176" s="47">
        <v>14</v>
      </c>
      <c r="B176" s="94">
        <v>49.89</v>
      </c>
      <c r="C176" s="94">
        <v>87.41</v>
      </c>
      <c r="D176" s="20"/>
      <c r="E176" s="20">
        <f t="shared" si="39"/>
        <v>37.519999999999996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>
        <v>14</v>
      </c>
      <c r="P176" s="94">
        <v>54.4</v>
      </c>
      <c r="Q176" s="94">
        <v>101.3</v>
      </c>
      <c r="R176" s="20">
        <f t="shared" si="40"/>
        <v>46.9</v>
      </c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6"/>
      <c r="AF176" s="47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6"/>
    </row>
    <row r="177" spans="1:57" ht="12.75">
      <c r="A177" s="47">
        <v>15</v>
      </c>
      <c r="B177" s="94">
        <v>46.77</v>
      </c>
      <c r="C177" s="94">
        <v>88.02</v>
      </c>
      <c r="D177" s="20"/>
      <c r="E177" s="20">
        <f t="shared" si="39"/>
        <v>41.24999999999999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>
        <v>15</v>
      </c>
      <c r="P177" s="94">
        <v>55.09</v>
      </c>
      <c r="Q177" s="94">
        <v>102.58</v>
      </c>
      <c r="R177" s="20">
        <f t="shared" si="40"/>
        <v>47.489999999999995</v>
      </c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6"/>
      <c r="AF177" s="47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6"/>
    </row>
    <row r="178" spans="1:57" ht="12.75">
      <c r="A178" s="47">
        <v>16</v>
      </c>
      <c r="B178" s="94">
        <v>48.84</v>
      </c>
      <c r="C178" s="94">
        <v>87.12</v>
      </c>
      <c r="D178" s="20"/>
      <c r="E178" s="20">
        <f t="shared" si="39"/>
        <v>38.28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>
        <v>16</v>
      </c>
      <c r="P178" s="94">
        <v>55.12</v>
      </c>
      <c r="Q178" s="94">
        <v>100.83</v>
      </c>
      <c r="R178" s="20">
        <f t="shared" si="40"/>
        <v>45.71</v>
      </c>
      <c r="S178" s="20"/>
      <c r="T178" s="94"/>
      <c r="U178" s="94"/>
      <c r="V178" s="20"/>
      <c r="W178" s="20"/>
      <c r="X178" s="20"/>
      <c r="Y178" s="20"/>
      <c r="Z178" s="20"/>
      <c r="AA178" s="20"/>
      <c r="AB178" s="20"/>
      <c r="AC178" s="26"/>
      <c r="AF178" s="47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6"/>
    </row>
    <row r="179" spans="1:57" ht="12.75">
      <c r="A179" s="47">
        <v>17</v>
      </c>
      <c r="B179" s="94">
        <v>46.83</v>
      </c>
      <c r="C179" s="94">
        <v>88.84</v>
      </c>
      <c r="D179" s="20"/>
      <c r="E179" s="20">
        <f t="shared" si="39"/>
        <v>42.010000000000005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>
        <v>17</v>
      </c>
      <c r="P179" s="94">
        <v>52.8</v>
      </c>
      <c r="Q179" s="94">
        <v>99.24</v>
      </c>
      <c r="R179" s="20">
        <f t="shared" si="40"/>
        <v>46.44</v>
      </c>
      <c r="S179" s="20"/>
      <c r="T179" s="94"/>
      <c r="U179" s="94"/>
      <c r="V179" s="20"/>
      <c r="W179" s="20"/>
      <c r="X179" s="20"/>
      <c r="Y179" s="20"/>
      <c r="Z179" s="20"/>
      <c r="AA179" s="20"/>
      <c r="AB179" s="20"/>
      <c r="AC179" s="26"/>
      <c r="AF179" s="47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6"/>
    </row>
    <row r="180" spans="1:57" ht="13.5" thickBot="1">
      <c r="A180" s="47">
        <v>18</v>
      </c>
      <c r="B180" s="94">
        <v>47.07</v>
      </c>
      <c r="C180" s="94">
        <v>86.35</v>
      </c>
      <c r="D180" s="20"/>
      <c r="E180" s="20">
        <f t="shared" si="39"/>
        <v>39.279999999999994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>
        <v>18</v>
      </c>
      <c r="P180" s="94">
        <v>53.24</v>
      </c>
      <c r="Q180" s="94">
        <v>102.4</v>
      </c>
      <c r="R180" s="20">
        <f t="shared" si="40"/>
        <v>49.160000000000004</v>
      </c>
      <c r="S180" s="20"/>
      <c r="T180" s="94"/>
      <c r="U180" s="94"/>
      <c r="V180" s="20"/>
      <c r="W180" s="20"/>
      <c r="X180" s="20"/>
      <c r="Y180" s="20"/>
      <c r="Z180" s="20"/>
      <c r="AA180" s="20"/>
      <c r="AB180" s="20"/>
      <c r="AC180" s="26"/>
      <c r="AF180" s="48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50"/>
    </row>
    <row r="181" spans="1:29" ht="12.75">
      <c r="A181" s="47">
        <v>19</v>
      </c>
      <c r="B181" s="94">
        <v>46.77</v>
      </c>
      <c r="C181" s="94">
        <v>83.58</v>
      </c>
      <c r="D181" s="20"/>
      <c r="E181" s="20">
        <f t="shared" si="39"/>
        <v>36.809999999999995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>
        <v>19</v>
      </c>
      <c r="P181" s="94">
        <v>53.34</v>
      </c>
      <c r="Q181" s="94">
        <v>99.83</v>
      </c>
      <c r="R181" s="20">
        <f t="shared" si="40"/>
        <v>46.489999999999995</v>
      </c>
      <c r="S181" s="20"/>
      <c r="T181" s="94"/>
      <c r="U181" s="94"/>
      <c r="V181" s="20"/>
      <c r="W181" s="20"/>
      <c r="X181" s="20"/>
      <c r="Y181" s="20"/>
      <c r="Z181" s="20"/>
      <c r="AA181" s="20"/>
      <c r="AB181" s="20"/>
      <c r="AC181" s="26"/>
    </row>
    <row r="182" spans="1:29" ht="13.5" thickBot="1">
      <c r="A182" s="47">
        <v>20</v>
      </c>
      <c r="B182" s="94">
        <v>46.89</v>
      </c>
      <c r="C182" s="94">
        <v>84.66</v>
      </c>
      <c r="D182" s="20"/>
      <c r="E182" s="20">
        <f t="shared" si="39"/>
        <v>37.769999999999996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>
        <v>20</v>
      </c>
      <c r="P182" s="94">
        <v>53.06</v>
      </c>
      <c r="Q182" s="94">
        <v>102.92</v>
      </c>
      <c r="R182" s="20">
        <f t="shared" si="40"/>
        <v>49.86</v>
      </c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6"/>
    </row>
    <row r="183" spans="1:44" ht="12.75">
      <c r="A183" s="47"/>
      <c r="B183" s="20"/>
      <c r="C183" s="20"/>
      <c r="D183" s="20"/>
      <c r="E183" s="20">
        <f t="shared" si="39"/>
        <v>0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>
        <f t="shared" si="40"/>
        <v>0</v>
      </c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6"/>
      <c r="AF183" s="122" t="s">
        <v>250</v>
      </c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2"/>
    </row>
    <row r="184" spans="1:44" ht="12.75">
      <c r="A184" s="47" t="s">
        <v>20</v>
      </c>
      <c r="B184" s="162">
        <f>AVERAGE(B163:B182)</f>
        <v>47.8915</v>
      </c>
      <c r="C184" s="162">
        <f>AVERAGE(C163:C182)</f>
        <v>88.3545</v>
      </c>
      <c r="D184" s="20"/>
      <c r="E184" s="160">
        <f>AVERAGE(E163:E182)</f>
        <v>40.46299999999999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 t="s">
        <v>20</v>
      </c>
      <c r="P184" s="162">
        <f>AVERAGE(P163:P182)</f>
        <v>55.28699999999999</v>
      </c>
      <c r="Q184" s="162">
        <f>AVERAGE(Q163:Q182)</f>
        <v>101.03299999999999</v>
      </c>
      <c r="R184" s="160">
        <f>AVERAGE(R163:R182)</f>
        <v>45.746</v>
      </c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6"/>
      <c r="AF184" s="47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6"/>
    </row>
    <row r="185" spans="1:44" ht="12.75">
      <c r="A185" s="47" t="s">
        <v>82</v>
      </c>
      <c r="B185" s="20">
        <f>STDEV(B163:B182)</f>
        <v>1.688238805133299</v>
      </c>
      <c r="C185" s="20">
        <f>STDEV(C163:C182)</f>
        <v>2.3812965840172846</v>
      </c>
      <c r="D185" s="20"/>
      <c r="E185" s="20">
        <f>STDEV(E163:E182)</f>
        <v>1.9912468984350806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 t="s">
        <v>82</v>
      </c>
      <c r="P185" s="20">
        <f>STDEV(P163:P182)</f>
        <v>1.610139255174318</v>
      </c>
      <c r="Q185" s="20">
        <f>STDEV(Q163:Q182)</f>
        <v>1.097178678536754</v>
      </c>
      <c r="R185" s="20">
        <f>STDEV(R163:R182)</f>
        <v>1.9684201519838622</v>
      </c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6"/>
      <c r="AF185" s="47"/>
      <c r="AG185" s="229" t="s">
        <v>249</v>
      </c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6"/>
    </row>
    <row r="186" spans="1:44" ht="13.5" thickBot="1">
      <c r="A186" s="168" t="s">
        <v>24</v>
      </c>
      <c r="B186" s="20">
        <f>B185/SQRT(20)</f>
        <v>0.3775016730531077</v>
      </c>
      <c r="C186" s="20">
        <f>C185/SQRT(20)</f>
        <v>0.5324741036450688</v>
      </c>
      <c r="D186" s="20"/>
      <c r="E186" s="20">
        <f>E185/SQRT(20)</f>
        <v>0.445256342488646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119" t="s">
        <v>24</v>
      </c>
      <c r="P186" s="20">
        <f>P185/SQRT(20)</f>
        <v>0.3600380827810655</v>
      </c>
      <c r="Q186" s="20">
        <f>Q185/SQRT(20)</f>
        <v>0.24533661086715716</v>
      </c>
      <c r="R186" s="20">
        <f>R185/SQRT(20)</f>
        <v>0.44015212681163834</v>
      </c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6"/>
      <c r="AF186" s="47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6"/>
    </row>
    <row r="187" spans="1:44" ht="13.5" thickBot="1">
      <c r="A187" s="47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6"/>
      <c r="AF187" s="47"/>
      <c r="AG187" s="264" t="s">
        <v>248</v>
      </c>
      <c r="AH187" s="265"/>
      <c r="AI187" s="20"/>
      <c r="AJ187" s="20"/>
      <c r="AK187" s="20"/>
      <c r="AL187" s="20"/>
      <c r="AM187" s="20"/>
      <c r="AN187" s="20"/>
      <c r="AO187" s="20"/>
      <c r="AP187" s="20"/>
      <c r="AQ187" s="20"/>
      <c r="AR187" s="26"/>
    </row>
    <row r="188" spans="1:44" ht="12.75">
      <c r="A188" s="47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6"/>
      <c r="AF188" s="47"/>
      <c r="AG188" s="74" t="s">
        <v>5</v>
      </c>
      <c r="AH188" s="75" t="s">
        <v>38</v>
      </c>
      <c r="AI188" s="20"/>
      <c r="AJ188" s="20" t="s">
        <v>252</v>
      </c>
      <c r="AK188" s="20"/>
      <c r="AL188" s="20"/>
      <c r="AM188" s="20"/>
      <c r="AN188" s="20"/>
      <c r="AO188" s="20"/>
      <c r="AP188" s="20"/>
      <c r="AQ188" s="20"/>
      <c r="AR188" s="26"/>
    </row>
    <row r="189" spans="1:44" ht="13.5" thickBot="1">
      <c r="A189" s="47"/>
      <c r="B189" s="20" t="s">
        <v>159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 t="s">
        <v>214</v>
      </c>
      <c r="P189" s="20"/>
      <c r="Q189" s="20"/>
      <c r="R189" s="20"/>
      <c r="S189" s="276"/>
      <c r="T189" s="276"/>
      <c r="U189" s="20"/>
      <c r="V189" s="20"/>
      <c r="W189" s="20"/>
      <c r="X189" s="20"/>
      <c r="Y189" s="20"/>
      <c r="Z189" s="20"/>
      <c r="AA189" s="20"/>
      <c r="AB189" s="20"/>
      <c r="AC189" s="26"/>
      <c r="AF189" s="47"/>
      <c r="AG189" s="95">
        <v>1</v>
      </c>
      <c r="AH189" s="249">
        <v>21.77</v>
      </c>
      <c r="AI189" s="20"/>
      <c r="AJ189" s="20"/>
      <c r="AK189" s="20"/>
      <c r="AL189" s="20"/>
      <c r="AM189" s="20"/>
      <c r="AN189" s="20"/>
      <c r="AO189" s="20"/>
      <c r="AP189" s="20"/>
      <c r="AQ189" s="20"/>
      <c r="AR189" s="26"/>
    </row>
    <row r="190" spans="1:44" ht="13.5" thickBot="1">
      <c r="A190" s="47" t="s">
        <v>101</v>
      </c>
      <c r="B190" s="20" t="s">
        <v>38</v>
      </c>
      <c r="C190" s="20" t="s">
        <v>39</v>
      </c>
      <c r="D190" s="20"/>
      <c r="E190" s="20" t="s">
        <v>81</v>
      </c>
      <c r="F190" s="20"/>
      <c r="G190" s="274" t="s">
        <v>213</v>
      </c>
      <c r="H190" s="275"/>
      <c r="I190" s="20"/>
      <c r="J190" s="20"/>
      <c r="K190" s="20"/>
      <c r="L190" s="20"/>
      <c r="M190" s="20"/>
      <c r="N190" s="20"/>
      <c r="O190" s="20" t="s">
        <v>101</v>
      </c>
      <c r="P190" s="20" t="s">
        <v>38</v>
      </c>
      <c r="Q190" s="20" t="s">
        <v>39</v>
      </c>
      <c r="R190" s="20" t="s">
        <v>81</v>
      </c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6"/>
      <c r="AF190" s="47"/>
      <c r="AG190" s="95">
        <v>2</v>
      </c>
      <c r="AH190" s="27">
        <v>21.93</v>
      </c>
      <c r="AI190" s="20"/>
      <c r="AJ190" s="20"/>
      <c r="AK190" s="20"/>
      <c r="AL190" s="20"/>
      <c r="AM190" s="20"/>
      <c r="AN190" s="20"/>
      <c r="AO190" s="20"/>
      <c r="AP190" s="20"/>
      <c r="AQ190" s="20"/>
      <c r="AR190" s="26"/>
    </row>
    <row r="191" spans="1:44" ht="12.75">
      <c r="A191" s="47">
        <v>1</v>
      </c>
      <c r="B191" s="20">
        <v>64.37</v>
      </c>
      <c r="C191" s="20">
        <v>120.04</v>
      </c>
      <c r="D191" s="20"/>
      <c r="E191" s="20">
        <f>C191-B191</f>
        <v>55.67</v>
      </c>
      <c r="F191" s="20"/>
      <c r="G191" s="72">
        <v>60.68</v>
      </c>
      <c r="H191" s="72">
        <v>118.79</v>
      </c>
      <c r="I191" s="20"/>
      <c r="J191" s="20"/>
      <c r="K191" s="20"/>
      <c r="L191" s="20"/>
      <c r="M191" s="20"/>
      <c r="N191" s="20"/>
      <c r="O191" s="20">
        <v>1</v>
      </c>
      <c r="P191" s="119">
        <v>62.64</v>
      </c>
      <c r="Q191" s="119">
        <v>115.87</v>
      </c>
      <c r="R191" s="119">
        <f>Q191-P191</f>
        <v>53.230000000000004</v>
      </c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6"/>
      <c r="AF191" s="47"/>
      <c r="AG191" s="95">
        <v>3</v>
      </c>
      <c r="AH191" s="27">
        <v>21.67</v>
      </c>
      <c r="AI191" s="20"/>
      <c r="AJ191" s="20"/>
      <c r="AK191" s="20"/>
      <c r="AL191" s="20"/>
      <c r="AM191" s="20"/>
      <c r="AN191" s="20"/>
      <c r="AO191" s="20"/>
      <c r="AP191" s="20"/>
      <c r="AQ191" s="20"/>
      <c r="AR191" s="26"/>
    </row>
    <row r="192" spans="1:44" ht="12.75">
      <c r="A192" s="47">
        <v>2</v>
      </c>
      <c r="B192" s="20">
        <v>62.8</v>
      </c>
      <c r="C192" s="20">
        <v>120.71</v>
      </c>
      <c r="D192" s="20"/>
      <c r="E192" s="20">
        <f aca="true" t="shared" si="41" ref="E192:E210">C192-B192</f>
        <v>57.91</v>
      </c>
      <c r="F192" s="20"/>
      <c r="G192" s="21">
        <v>55.63</v>
      </c>
      <c r="H192" s="21">
        <v>113.93</v>
      </c>
      <c r="I192" s="20"/>
      <c r="J192" s="20"/>
      <c r="K192" s="20"/>
      <c r="L192" s="20"/>
      <c r="M192" s="20"/>
      <c r="N192" s="20"/>
      <c r="O192" s="20">
        <v>2</v>
      </c>
      <c r="P192" s="119">
        <v>64.81</v>
      </c>
      <c r="Q192" s="119">
        <v>115.97</v>
      </c>
      <c r="R192" s="119">
        <f>Q192-P192</f>
        <v>51.16</v>
      </c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6"/>
      <c r="AF192" s="47"/>
      <c r="AG192" s="95">
        <v>4</v>
      </c>
      <c r="AH192" s="145">
        <v>21.71</v>
      </c>
      <c r="AI192" s="20"/>
      <c r="AJ192" s="20"/>
      <c r="AK192" s="20"/>
      <c r="AL192" s="20"/>
      <c r="AM192" s="20"/>
      <c r="AN192" s="20"/>
      <c r="AO192" s="20"/>
      <c r="AP192" s="20"/>
      <c r="AQ192" s="20"/>
      <c r="AR192" s="26"/>
    </row>
    <row r="193" spans="1:44" ht="12.75">
      <c r="A193" s="47">
        <v>3</v>
      </c>
      <c r="B193" s="20">
        <v>61.02</v>
      </c>
      <c r="C193" s="20">
        <v>121.36</v>
      </c>
      <c r="D193" s="20"/>
      <c r="E193" s="20">
        <f t="shared" si="41"/>
        <v>60.339999999999996</v>
      </c>
      <c r="F193" s="20"/>
      <c r="G193" s="21">
        <v>60.04</v>
      </c>
      <c r="H193" s="21">
        <v>117.57</v>
      </c>
      <c r="I193" s="20"/>
      <c r="J193" s="20"/>
      <c r="K193" s="20"/>
      <c r="L193" s="20"/>
      <c r="M193" s="20"/>
      <c r="N193" s="20"/>
      <c r="O193" s="20">
        <v>3</v>
      </c>
      <c r="P193" s="119">
        <v>64.06</v>
      </c>
      <c r="Q193" s="119">
        <v>114.64</v>
      </c>
      <c r="R193" s="119">
        <f aca="true" t="shared" si="42" ref="R193:R211">Q193-P193</f>
        <v>50.58</v>
      </c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6"/>
      <c r="AF193" s="47"/>
      <c r="AG193" s="95">
        <v>5</v>
      </c>
      <c r="AH193" s="27">
        <v>21.82</v>
      </c>
      <c r="AI193" s="20"/>
      <c r="AJ193" s="20"/>
      <c r="AK193" s="20"/>
      <c r="AL193" s="20"/>
      <c r="AM193" s="20"/>
      <c r="AN193" s="20"/>
      <c r="AO193" s="20"/>
      <c r="AP193" s="20"/>
      <c r="AQ193" s="20"/>
      <c r="AR193" s="26"/>
    </row>
    <row r="194" spans="1:44" ht="12.75">
      <c r="A194" s="47">
        <v>4</v>
      </c>
      <c r="B194" s="94">
        <v>62.43</v>
      </c>
      <c r="C194" s="94">
        <v>117.75</v>
      </c>
      <c r="D194" s="20"/>
      <c r="E194" s="20">
        <f t="shared" si="41"/>
        <v>55.32</v>
      </c>
      <c r="F194" s="20"/>
      <c r="G194" s="171">
        <v>58.93</v>
      </c>
      <c r="H194" s="171">
        <v>120.91</v>
      </c>
      <c r="I194" s="20"/>
      <c r="J194" s="20"/>
      <c r="K194" s="20"/>
      <c r="L194" s="20"/>
      <c r="M194" s="20"/>
      <c r="N194" s="20"/>
      <c r="O194" s="20">
        <v>4</v>
      </c>
      <c r="P194" s="119">
        <v>63.95</v>
      </c>
      <c r="Q194" s="119">
        <v>115.26</v>
      </c>
      <c r="R194" s="119">
        <f t="shared" si="42"/>
        <v>51.31</v>
      </c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6"/>
      <c r="AF194" s="47"/>
      <c r="AG194" s="95">
        <v>6</v>
      </c>
      <c r="AH194" s="27">
        <v>21.82</v>
      </c>
      <c r="AI194" s="20"/>
      <c r="AJ194" s="20"/>
      <c r="AK194" s="20"/>
      <c r="AL194" s="20"/>
      <c r="AM194" s="20"/>
      <c r="AN194" s="20"/>
      <c r="AO194" s="20"/>
      <c r="AP194" s="20"/>
      <c r="AQ194" s="20"/>
      <c r="AR194" s="26"/>
    </row>
    <row r="195" spans="1:44" ht="12.75">
      <c r="A195" s="47">
        <v>5</v>
      </c>
      <c r="B195" s="94">
        <v>66.03</v>
      </c>
      <c r="C195" s="94">
        <v>119.05</v>
      </c>
      <c r="D195" s="20"/>
      <c r="E195" s="20">
        <f t="shared" si="41"/>
        <v>53.019999999999996</v>
      </c>
      <c r="F195" s="20"/>
      <c r="G195" s="20" t="s">
        <v>215</v>
      </c>
      <c r="H195" s="20"/>
      <c r="I195" s="20"/>
      <c r="J195" s="20"/>
      <c r="K195" s="20"/>
      <c r="L195" s="20"/>
      <c r="M195" s="20"/>
      <c r="N195" s="20"/>
      <c r="O195" s="20">
        <v>5</v>
      </c>
      <c r="P195" s="119">
        <v>61.43</v>
      </c>
      <c r="Q195" s="119">
        <v>113.28</v>
      </c>
      <c r="R195" s="119">
        <f t="shared" si="42"/>
        <v>51.85</v>
      </c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6"/>
      <c r="AF195" s="47"/>
      <c r="AG195" s="95">
        <v>7</v>
      </c>
      <c r="AH195" s="27">
        <v>21.84</v>
      </c>
      <c r="AI195" s="20"/>
      <c r="AJ195" s="20"/>
      <c r="AK195" s="20"/>
      <c r="AL195" s="20"/>
      <c r="AM195" s="20"/>
      <c r="AN195" s="20"/>
      <c r="AO195" s="20"/>
      <c r="AP195" s="20"/>
      <c r="AQ195" s="20"/>
      <c r="AR195" s="26"/>
    </row>
    <row r="196" spans="1:44" ht="12.75">
      <c r="A196" s="47">
        <v>6</v>
      </c>
      <c r="B196" s="94">
        <v>64.54</v>
      </c>
      <c r="C196" s="94">
        <v>116.9</v>
      </c>
      <c r="D196" s="20"/>
      <c r="E196" s="20">
        <f t="shared" si="41"/>
        <v>52.36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>
        <v>6</v>
      </c>
      <c r="P196" s="119">
        <v>64.04</v>
      </c>
      <c r="Q196" s="119">
        <v>112.43</v>
      </c>
      <c r="R196" s="119">
        <f t="shared" si="42"/>
        <v>48.39</v>
      </c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6"/>
      <c r="AF196" s="47"/>
      <c r="AG196" s="95">
        <v>8</v>
      </c>
      <c r="AH196" s="27">
        <v>21.89</v>
      </c>
      <c r="AI196" s="20"/>
      <c r="AJ196" s="20"/>
      <c r="AK196" s="20"/>
      <c r="AL196" s="20"/>
      <c r="AM196" s="20"/>
      <c r="AN196" s="20"/>
      <c r="AO196" s="20"/>
      <c r="AP196" s="20"/>
      <c r="AQ196" s="20"/>
      <c r="AR196" s="26"/>
    </row>
    <row r="197" spans="1:44" ht="12.75">
      <c r="A197" s="47">
        <v>7</v>
      </c>
      <c r="B197" s="94">
        <v>62.61</v>
      </c>
      <c r="C197" s="94">
        <v>118.19</v>
      </c>
      <c r="D197" s="20"/>
      <c r="E197" s="20">
        <f t="shared" si="41"/>
        <v>55.58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>
        <v>7</v>
      </c>
      <c r="P197" s="119">
        <v>62.34</v>
      </c>
      <c r="Q197" s="119">
        <v>114.52</v>
      </c>
      <c r="R197" s="119">
        <f t="shared" si="42"/>
        <v>52.17999999999999</v>
      </c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6"/>
      <c r="AF197" s="47"/>
      <c r="AG197" s="95">
        <v>9</v>
      </c>
      <c r="AH197" s="27">
        <v>21.96</v>
      </c>
      <c r="AI197" s="20"/>
      <c r="AJ197" s="20"/>
      <c r="AK197" s="20"/>
      <c r="AL197" s="20"/>
      <c r="AM197" s="20"/>
      <c r="AN197" s="20"/>
      <c r="AO197" s="20"/>
      <c r="AP197" s="20"/>
      <c r="AQ197" s="20"/>
      <c r="AR197" s="26"/>
    </row>
    <row r="198" spans="1:44" ht="13.5" thickBot="1">
      <c r="A198" s="47">
        <v>8</v>
      </c>
      <c r="B198" s="94">
        <v>63.52</v>
      </c>
      <c r="C198" s="94">
        <v>116.69</v>
      </c>
      <c r="D198" s="20"/>
      <c r="E198" s="20">
        <f t="shared" si="41"/>
        <v>53.169999999999995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>
        <v>8</v>
      </c>
      <c r="P198" s="119">
        <v>63.75</v>
      </c>
      <c r="Q198" s="119">
        <v>115.2</v>
      </c>
      <c r="R198" s="119">
        <f t="shared" si="42"/>
        <v>51.45</v>
      </c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6"/>
      <c r="AF198" s="47"/>
      <c r="AG198" s="76">
        <v>10</v>
      </c>
      <c r="AH198" s="66">
        <v>21.92</v>
      </c>
      <c r="AI198" s="20"/>
      <c r="AJ198" s="20"/>
      <c r="AK198" s="20"/>
      <c r="AL198" s="20"/>
      <c r="AM198" s="20"/>
      <c r="AN198" s="20"/>
      <c r="AO198" s="20"/>
      <c r="AP198" s="20"/>
      <c r="AQ198" s="20"/>
      <c r="AR198" s="26"/>
    </row>
    <row r="199" spans="1:44" ht="13.5" thickBot="1">
      <c r="A199" s="47">
        <v>9</v>
      </c>
      <c r="B199" s="94">
        <v>63.55</v>
      </c>
      <c r="C199" s="94">
        <v>118.09</v>
      </c>
      <c r="D199" s="20"/>
      <c r="E199" s="20">
        <f t="shared" si="41"/>
        <v>54.540000000000006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>
        <v>9</v>
      </c>
      <c r="P199" s="119">
        <v>62.41</v>
      </c>
      <c r="Q199" s="119">
        <v>113.86</v>
      </c>
      <c r="R199" s="119">
        <f t="shared" si="42"/>
        <v>51.45</v>
      </c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6"/>
      <c r="AF199" s="47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6"/>
    </row>
    <row r="200" spans="1:44" ht="12.75">
      <c r="A200" s="47">
        <v>10</v>
      </c>
      <c r="B200" s="94">
        <v>63.63</v>
      </c>
      <c r="C200" s="94">
        <v>113.29</v>
      </c>
      <c r="D200" s="20"/>
      <c r="E200" s="20">
        <f t="shared" si="41"/>
        <v>49.660000000000004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>
        <v>10</v>
      </c>
      <c r="P200" s="119">
        <v>61.71</v>
      </c>
      <c r="Q200" s="119">
        <v>114.22</v>
      </c>
      <c r="R200" s="119">
        <f t="shared" si="42"/>
        <v>52.51</v>
      </c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6"/>
      <c r="AF200" s="47"/>
      <c r="AG200" s="74" t="s">
        <v>20</v>
      </c>
      <c r="AH200" s="250">
        <f>AVERAGE(AH189:AH198)</f>
        <v>21.833</v>
      </c>
      <c r="AI200" s="20"/>
      <c r="AJ200" s="20"/>
      <c r="AK200" s="20"/>
      <c r="AL200" s="20"/>
      <c r="AM200" s="20"/>
      <c r="AN200" s="20"/>
      <c r="AO200" s="20"/>
      <c r="AP200" s="20"/>
      <c r="AQ200" s="20"/>
      <c r="AR200" s="26"/>
    </row>
    <row r="201" spans="1:44" ht="12.75">
      <c r="A201" s="47">
        <v>11</v>
      </c>
      <c r="B201" s="94">
        <v>64.46</v>
      </c>
      <c r="C201" s="94">
        <v>119.08</v>
      </c>
      <c r="D201" s="20"/>
      <c r="E201" s="20">
        <f t="shared" si="41"/>
        <v>54.620000000000005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>
        <v>11</v>
      </c>
      <c r="P201" s="119">
        <v>62.4</v>
      </c>
      <c r="Q201" s="119">
        <v>113.81</v>
      </c>
      <c r="R201" s="119">
        <f t="shared" si="42"/>
        <v>51.410000000000004</v>
      </c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6"/>
      <c r="AF201" s="47"/>
      <c r="AG201" s="95" t="s">
        <v>31</v>
      </c>
      <c r="AH201" s="130">
        <f>STDEV(AH189:AH198)</f>
        <v>0.09569047322834509</v>
      </c>
      <c r="AI201" s="20"/>
      <c r="AJ201" s="20"/>
      <c r="AK201" s="20"/>
      <c r="AL201" s="20"/>
      <c r="AM201" s="20"/>
      <c r="AN201" s="20"/>
      <c r="AO201" s="20"/>
      <c r="AP201" s="20"/>
      <c r="AQ201" s="20"/>
      <c r="AR201" s="26"/>
    </row>
    <row r="202" spans="1:44" ht="13.5" thickBot="1">
      <c r="A202" s="47">
        <v>12</v>
      </c>
      <c r="B202" s="94">
        <v>62.89</v>
      </c>
      <c r="C202" s="94">
        <v>116.28</v>
      </c>
      <c r="D202" s="20"/>
      <c r="E202" s="20">
        <f t="shared" si="41"/>
        <v>53.39</v>
      </c>
      <c r="F202" s="20"/>
      <c r="G202" s="20"/>
      <c r="H202" s="20"/>
      <c r="I202" s="20"/>
      <c r="J202" s="20"/>
      <c r="K202" s="20"/>
      <c r="L202" s="20"/>
      <c r="M202" s="20"/>
      <c r="N202" s="20"/>
      <c r="O202" s="20">
        <v>12</v>
      </c>
      <c r="P202" s="119">
        <v>61.4</v>
      </c>
      <c r="Q202" s="119">
        <v>113.12</v>
      </c>
      <c r="R202" s="119">
        <f t="shared" si="42"/>
        <v>51.720000000000006</v>
      </c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6"/>
      <c r="AF202" s="47"/>
      <c r="AG202" s="76" t="s">
        <v>32</v>
      </c>
      <c r="AH202" s="251">
        <f>AH201/SQRT(10)</f>
        <v>0.030259984578093604</v>
      </c>
      <c r="AI202" s="20"/>
      <c r="AJ202" s="20"/>
      <c r="AK202" s="20"/>
      <c r="AL202" s="20"/>
      <c r="AM202" s="20"/>
      <c r="AN202" s="20"/>
      <c r="AO202" s="20"/>
      <c r="AP202" s="20"/>
      <c r="AQ202" s="20"/>
      <c r="AR202" s="26"/>
    </row>
    <row r="203" spans="1:44" ht="13.5" thickBot="1">
      <c r="A203" s="47">
        <v>13</v>
      </c>
      <c r="B203" s="94">
        <v>64.28</v>
      </c>
      <c r="C203" s="94">
        <v>113.44</v>
      </c>
      <c r="D203" s="20"/>
      <c r="E203" s="20">
        <f t="shared" si="41"/>
        <v>49.16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20">
        <v>13</v>
      </c>
      <c r="P203" s="119">
        <v>62.18</v>
      </c>
      <c r="Q203" s="119">
        <v>113.62</v>
      </c>
      <c r="R203" s="119">
        <f t="shared" si="42"/>
        <v>51.440000000000005</v>
      </c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6"/>
      <c r="AF203" s="48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50"/>
    </row>
    <row r="204" spans="1:29" ht="13.5" thickBot="1">
      <c r="A204" s="47">
        <v>14</v>
      </c>
      <c r="B204" s="94">
        <v>59.34</v>
      </c>
      <c r="C204" s="94">
        <v>111.51</v>
      </c>
      <c r="D204" s="20"/>
      <c r="E204" s="20">
        <f t="shared" si="41"/>
        <v>52.17</v>
      </c>
      <c r="F204" s="20"/>
      <c r="G204" s="20"/>
      <c r="H204" s="20"/>
      <c r="I204" s="20"/>
      <c r="J204" s="20"/>
      <c r="K204" s="20"/>
      <c r="L204" s="20"/>
      <c r="M204" s="20"/>
      <c r="N204" s="20"/>
      <c r="O204" s="20">
        <v>14</v>
      </c>
      <c r="P204" s="119">
        <v>62.18</v>
      </c>
      <c r="Q204" s="119">
        <v>113.69</v>
      </c>
      <c r="R204" s="119">
        <f t="shared" si="42"/>
        <v>51.51</v>
      </c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6"/>
    </row>
    <row r="205" spans="1:57" ht="13.5" thickBot="1">
      <c r="A205" s="47">
        <v>15</v>
      </c>
      <c r="B205" s="94">
        <v>63.53</v>
      </c>
      <c r="C205" s="94">
        <v>114.61</v>
      </c>
      <c r="D205" s="20"/>
      <c r="E205" s="20">
        <f t="shared" si="41"/>
        <v>51.08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>
        <v>15</v>
      </c>
      <c r="P205" s="119">
        <v>63.73</v>
      </c>
      <c r="Q205" s="119">
        <v>115.69</v>
      </c>
      <c r="R205" s="119">
        <f t="shared" si="42"/>
        <v>51.96</v>
      </c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6"/>
      <c r="AF205" s="324" t="s">
        <v>251</v>
      </c>
      <c r="AG205" s="120"/>
      <c r="AH205" s="120"/>
      <c r="AI205" s="120"/>
      <c r="AJ205" s="12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2"/>
    </row>
    <row r="206" spans="1:57" ht="13.5" thickBot="1">
      <c r="A206" s="47">
        <v>16</v>
      </c>
      <c r="B206" s="94">
        <v>64.4</v>
      </c>
      <c r="C206" s="94">
        <v>113.32</v>
      </c>
      <c r="D206" s="20"/>
      <c r="E206" s="20">
        <f t="shared" si="41"/>
        <v>48.91999999999999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>
        <v>16</v>
      </c>
      <c r="P206" s="119">
        <v>60.54</v>
      </c>
      <c r="Q206" s="119">
        <v>114.52</v>
      </c>
      <c r="R206" s="119">
        <f t="shared" si="42"/>
        <v>53.98</v>
      </c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6"/>
      <c r="AF206" s="47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6"/>
    </row>
    <row r="207" spans="1:57" ht="13.5" thickBot="1">
      <c r="A207" s="47">
        <v>17</v>
      </c>
      <c r="B207" s="94">
        <v>60.84</v>
      </c>
      <c r="C207" s="94">
        <v>114.94</v>
      </c>
      <c r="D207" s="20"/>
      <c r="E207" s="20">
        <f t="shared" si="41"/>
        <v>54.099999999999994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>
        <v>17</v>
      </c>
      <c r="P207" s="119">
        <v>64.28</v>
      </c>
      <c r="Q207" s="119">
        <v>114.91</v>
      </c>
      <c r="R207" s="119">
        <f t="shared" si="42"/>
        <v>50.629999999999995</v>
      </c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6"/>
      <c r="AF207" s="47"/>
      <c r="AG207" s="258" t="s">
        <v>218</v>
      </c>
      <c r="AH207" s="259"/>
      <c r="AI207" s="195"/>
      <c r="AJ207" s="195"/>
      <c r="AK207" s="20"/>
      <c r="AL207" s="258" t="s">
        <v>253</v>
      </c>
      <c r="AM207" s="259"/>
      <c r="AN207" s="195"/>
      <c r="AO207" s="195"/>
      <c r="AP207" s="20"/>
      <c r="AQ207" s="258" t="s">
        <v>220</v>
      </c>
      <c r="AR207" s="259"/>
      <c r="AS207" s="195"/>
      <c r="AT207" s="195"/>
      <c r="AU207" s="20"/>
      <c r="AV207" s="258" t="s">
        <v>221</v>
      </c>
      <c r="AW207" s="259"/>
      <c r="AX207" s="195"/>
      <c r="AY207" s="195"/>
      <c r="AZ207" s="20"/>
      <c r="BA207" s="258" t="s">
        <v>222</v>
      </c>
      <c r="BB207" s="259"/>
      <c r="BC207" s="195"/>
      <c r="BD207" s="195"/>
      <c r="BE207" s="26"/>
    </row>
    <row r="208" spans="1:57" ht="12.75">
      <c r="A208" s="47">
        <v>18</v>
      </c>
      <c r="B208" s="94">
        <v>59.19</v>
      </c>
      <c r="C208" s="94">
        <v>114.69</v>
      </c>
      <c r="D208" s="20"/>
      <c r="E208" s="20">
        <f t="shared" si="41"/>
        <v>55.5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20">
        <v>18</v>
      </c>
      <c r="P208" s="119">
        <v>62.28</v>
      </c>
      <c r="Q208" s="119">
        <v>114.62</v>
      </c>
      <c r="R208" s="119">
        <f t="shared" si="42"/>
        <v>52.34</v>
      </c>
      <c r="S208" s="20"/>
      <c r="T208" s="166"/>
      <c r="U208" s="166"/>
      <c r="V208" s="20"/>
      <c r="W208" s="20"/>
      <c r="X208" s="20"/>
      <c r="Y208" s="20"/>
      <c r="Z208" s="20"/>
      <c r="AA208" s="20"/>
      <c r="AB208" s="20"/>
      <c r="AC208" s="26"/>
      <c r="AF208" s="47"/>
      <c r="AG208" s="188" t="s">
        <v>5</v>
      </c>
      <c r="AH208" s="173" t="s">
        <v>38</v>
      </c>
      <c r="AI208" s="173" t="s">
        <v>216</v>
      </c>
      <c r="AJ208" s="174" t="s">
        <v>39</v>
      </c>
      <c r="AK208" s="20"/>
      <c r="AL208" s="188" t="s">
        <v>5</v>
      </c>
      <c r="AM208" s="173" t="s">
        <v>38</v>
      </c>
      <c r="AN208" s="173" t="s">
        <v>216</v>
      </c>
      <c r="AO208" s="174" t="s">
        <v>39</v>
      </c>
      <c r="AP208" s="20"/>
      <c r="AQ208" s="188" t="s">
        <v>5</v>
      </c>
      <c r="AR208" s="173" t="s">
        <v>38</v>
      </c>
      <c r="AS208" s="173" t="s">
        <v>216</v>
      </c>
      <c r="AT208" s="174" t="s">
        <v>39</v>
      </c>
      <c r="AU208" s="20"/>
      <c r="AV208" s="188" t="s">
        <v>5</v>
      </c>
      <c r="AW208" s="173" t="s">
        <v>38</v>
      </c>
      <c r="AX208" s="173" t="s">
        <v>216</v>
      </c>
      <c r="AY208" s="174" t="s">
        <v>39</v>
      </c>
      <c r="AZ208" s="20"/>
      <c r="BA208" s="188" t="s">
        <v>5</v>
      </c>
      <c r="BB208" s="173" t="s">
        <v>38</v>
      </c>
      <c r="BC208" s="173" t="s">
        <v>216</v>
      </c>
      <c r="BD208" s="174" t="s">
        <v>39</v>
      </c>
      <c r="BE208" s="26"/>
    </row>
    <row r="209" spans="1:57" ht="12.75">
      <c r="A209" s="47">
        <v>19</v>
      </c>
      <c r="B209" s="94">
        <v>60.82</v>
      </c>
      <c r="C209" s="94">
        <v>113.92</v>
      </c>
      <c r="D209" s="20"/>
      <c r="E209" s="20">
        <f t="shared" si="41"/>
        <v>53.1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>
        <v>19</v>
      </c>
      <c r="P209" s="119">
        <v>61.74</v>
      </c>
      <c r="Q209" s="119">
        <v>114</v>
      </c>
      <c r="R209" s="119">
        <f t="shared" si="42"/>
        <v>52.26</v>
      </c>
      <c r="S209" s="20"/>
      <c r="T209" s="166"/>
      <c r="U209" s="166"/>
      <c r="V209" s="20"/>
      <c r="W209" s="20"/>
      <c r="X209" s="20"/>
      <c r="Y209" s="20"/>
      <c r="Z209" s="20"/>
      <c r="AA209" s="20"/>
      <c r="AB209" s="20"/>
      <c r="AC209" s="26"/>
      <c r="AF209" s="47"/>
      <c r="AG209" s="189">
        <v>1</v>
      </c>
      <c r="AH209" s="171">
        <v>15.39</v>
      </c>
      <c r="AI209" s="21">
        <v>31.73</v>
      </c>
      <c r="AJ209" s="145">
        <f>AI209-AH209</f>
        <v>16.34</v>
      </c>
      <c r="AK209" s="20"/>
      <c r="AL209" s="189">
        <v>1</v>
      </c>
      <c r="AM209" s="171">
        <v>17.16</v>
      </c>
      <c r="AN209" s="21">
        <v>33.99</v>
      </c>
      <c r="AO209" s="145">
        <f>AN209-AM209</f>
        <v>16.830000000000002</v>
      </c>
      <c r="AP209" s="20"/>
      <c r="AQ209" s="189">
        <v>1</v>
      </c>
      <c r="AR209" s="171">
        <v>21.53</v>
      </c>
      <c r="AS209" s="21">
        <v>44.9</v>
      </c>
      <c r="AT209" s="145">
        <f>AS209-AR209</f>
        <v>23.369999999999997</v>
      </c>
      <c r="AU209" s="20"/>
      <c r="AV209" s="189">
        <v>1</v>
      </c>
      <c r="AW209" s="171">
        <v>26.77</v>
      </c>
      <c r="AX209" s="21">
        <v>52.4</v>
      </c>
      <c r="AY209" s="145">
        <f>AX209-AW209</f>
        <v>25.63</v>
      </c>
      <c r="AZ209" s="20"/>
      <c r="BA209" s="189">
        <v>1</v>
      </c>
      <c r="BB209" s="171">
        <v>29.14</v>
      </c>
      <c r="BC209" s="21">
        <v>58.27</v>
      </c>
      <c r="BD209" s="145">
        <f>BC209-BB209</f>
        <v>29.130000000000003</v>
      </c>
      <c r="BE209" s="26"/>
    </row>
    <row r="210" spans="1:57" ht="12.75">
      <c r="A210" s="47">
        <v>20</v>
      </c>
      <c r="B210" s="94">
        <v>63.15</v>
      </c>
      <c r="C210" s="94">
        <v>114.12</v>
      </c>
      <c r="D210" s="20"/>
      <c r="E210" s="20">
        <f t="shared" si="41"/>
        <v>50.970000000000006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>
        <v>20</v>
      </c>
      <c r="P210" s="119">
        <v>64.34</v>
      </c>
      <c r="Q210" s="119">
        <v>113.16</v>
      </c>
      <c r="R210" s="119">
        <f t="shared" si="42"/>
        <v>48.81999999999999</v>
      </c>
      <c r="S210" s="20"/>
      <c r="T210" s="166"/>
      <c r="U210" s="166"/>
      <c r="V210" s="20"/>
      <c r="W210" s="20"/>
      <c r="X210" s="20"/>
      <c r="Y210" s="20"/>
      <c r="Z210" s="20"/>
      <c r="AA210" s="20"/>
      <c r="AB210" s="20"/>
      <c r="AC210" s="26"/>
      <c r="AF210" s="47"/>
      <c r="AG210" s="189">
        <v>2</v>
      </c>
      <c r="AH210" s="21">
        <v>15.63</v>
      </c>
      <c r="AI210" s="20">
        <v>31.43</v>
      </c>
      <c r="AJ210" s="145">
        <f aca="true" t="shared" si="43" ref="AJ210:AJ218">AI210-AH210</f>
        <v>15.799999999999999</v>
      </c>
      <c r="AK210" s="20"/>
      <c r="AL210" s="189">
        <v>2</v>
      </c>
      <c r="AM210" s="21">
        <v>17.56</v>
      </c>
      <c r="AN210" s="94">
        <v>34.19</v>
      </c>
      <c r="AO210" s="145">
        <f aca="true" t="shared" si="44" ref="AO210:AO218">AN210-AM210</f>
        <v>16.63</v>
      </c>
      <c r="AP210" s="20"/>
      <c r="AQ210" s="189">
        <v>2</v>
      </c>
      <c r="AR210" s="21">
        <v>21.55</v>
      </c>
      <c r="AS210" s="94">
        <v>44.9</v>
      </c>
      <c r="AT210" s="145">
        <f aca="true" t="shared" si="45" ref="AT210:AT218">AS210-AR210</f>
        <v>23.349999999999998</v>
      </c>
      <c r="AU210" s="20"/>
      <c r="AV210" s="189">
        <v>2</v>
      </c>
      <c r="AW210" s="21">
        <v>27.07</v>
      </c>
      <c r="AX210" s="94">
        <v>52.52</v>
      </c>
      <c r="AY210" s="145">
        <f aca="true" t="shared" si="46" ref="AY210:AY218">AX210-AW210</f>
        <v>25.450000000000003</v>
      </c>
      <c r="AZ210" s="20"/>
      <c r="BA210" s="189">
        <v>2</v>
      </c>
      <c r="BB210" s="21">
        <v>30.78</v>
      </c>
      <c r="BC210" s="94">
        <v>58.16</v>
      </c>
      <c r="BD210" s="145">
        <f aca="true" t="shared" si="47" ref="BD210:BD218">BC210-BB210</f>
        <v>27.379999999999995</v>
      </c>
      <c r="BE210" s="26"/>
    </row>
    <row r="211" spans="1:57" ht="12.75">
      <c r="A211" s="47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>
        <f t="shared" si="42"/>
        <v>0</v>
      </c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6"/>
      <c r="AF211" s="47"/>
      <c r="AG211" s="95">
        <v>3</v>
      </c>
      <c r="AH211" s="21">
        <v>14.16</v>
      </c>
      <c r="AI211" s="21">
        <v>31.76</v>
      </c>
      <c r="AJ211" s="145">
        <f t="shared" si="43"/>
        <v>17.6</v>
      </c>
      <c r="AK211" s="20"/>
      <c r="AL211" s="95">
        <v>3</v>
      </c>
      <c r="AM211" s="21">
        <v>17.59</v>
      </c>
      <c r="AN211" s="21">
        <v>34.31</v>
      </c>
      <c r="AO211" s="27">
        <f t="shared" si="44"/>
        <v>16.720000000000002</v>
      </c>
      <c r="AP211" s="20"/>
      <c r="AQ211" s="95">
        <v>3</v>
      </c>
      <c r="AR211" s="21">
        <v>21.75</v>
      </c>
      <c r="AS211" s="21">
        <v>43.44</v>
      </c>
      <c r="AT211" s="27">
        <f t="shared" si="45"/>
        <v>21.689999999999998</v>
      </c>
      <c r="AU211" s="20"/>
      <c r="AV211" s="95">
        <v>3</v>
      </c>
      <c r="AW211" s="21">
        <v>26.9</v>
      </c>
      <c r="AX211" s="21">
        <v>52.18</v>
      </c>
      <c r="AY211" s="27">
        <f t="shared" si="46"/>
        <v>25.28</v>
      </c>
      <c r="AZ211" s="20"/>
      <c r="BA211" s="95">
        <v>3</v>
      </c>
      <c r="BB211" s="21">
        <v>29.06</v>
      </c>
      <c r="BC211" s="21">
        <v>58.13</v>
      </c>
      <c r="BD211" s="27">
        <f t="shared" si="47"/>
        <v>29.070000000000004</v>
      </c>
      <c r="BE211" s="26"/>
    </row>
    <row r="212" spans="1:57" ht="12.75">
      <c r="A212" s="47" t="s">
        <v>20</v>
      </c>
      <c r="B212" s="162">
        <f>AVERAGE(B191:B210)</f>
        <v>62.870000000000005</v>
      </c>
      <c r="C212" s="162">
        <f>AVERAGE(C191:C210)</f>
        <v>116.39899999999997</v>
      </c>
      <c r="D212" s="20"/>
      <c r="E212" s="160">
        <f>AVERAGE(E191:E210)</f>
        <v>53.528999999999996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 t="s">
        <v>20</v>
      </c>
      <c r="P212" s="162">
        <f>AVERAGE(P191:P210)</f>
        <v>62.81049999999999</v>
      </c>
      <c r="Q212" s="162">
        <f>AVERAGE(Q191:Q210)</f>
        <v>114.31949999999999</v>
      </c>
      <c r="R212" s="160">
        <f>AVERAGE(R191:R210)</f>
        <v>51.509</v>
      </c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6"/>
      <c r="AF212" s="47"/>
      <c r="AG212" s="95">
        <v>4</v>
      </c>
      <c r="AH212" s="171">
        <v>14</v>
      </c>
      <c r="AI212" s="171">
        <v>31.52</v>
      </c>
      <c r="AJ212" s="145">
        <f t="shared" si="43"/>
        <v>17.52</v>
      </c>
      <c r="AK212" s="20"/>
      <c r="AL212" s="95">
        <v>4</v>
      </c>
      <c r="AM212" s="171">
        <v>17.54</v>
      </c>
      <c r="AN212" s="171">
        <v>34</v>
      </c>
      <c r="AO212" s="27">
        <f t="shared" si="44"/>
        <v>16.46</v>
      </c>
      <c r="AP212" s="20"/>
      <c r="AQ212" s="95">
        <v>4</v>
      </c>
      <c r="AR212" s="171">
        <v>21.43</v>
      </c>
      <c r="AS212" s="171">
        <v>44.18</v>
      </c>
      <c r="AT212" s="27">
        <f t="shared" si="45"/>
        <v>22.75</v>
      </c>
      <c r="AU212" s="20"/>
      <c r="AV212" s="95">
        <v>4</v>
      </c>
      <c r="AW212" s="171">
        <v>26.07</v>
      </c>
      <c r="AX212" s="171">
        <v>52.27</v>
      </c>
      <c r="AY212" s="27">
        <f t="shared" si="46"/>
        <v>26.200000000000003</v>
      </c>
      <c r="AZ212" s="20"/>
      <c r="BA212" s="95">
        <v>4</v>
      </c>
      <c r="BB212" s="171">
        <v>29.2</v>
      </c>
      <c r="BC212" s="171">
        <v>58.27</v>
      </c>
      <c r="BD212" s="27">
        <f t="shared" si="47"/>
        <v>29.070000000000004</v>
      </c>
      <c r="BE212" s="26"/>
    </row>
    <row r="213" spans="1:57" ht="12.75">
      <c r="A213" s="47" t="s">
        <v>82</v>
      </c>
      <c r="B213" s="20">
        <f>STDEV(B191:B210)</f>
        <v>1.8045818877160942</v>
      </c>
      <c r="C213" s="20">
        <f>STDEV(C191:C210)</f>
        <v>2.812604898629455</v>
      </c>
      <c r="D213" s="20"/>
      <c r="E213" s="20">
        <f>STDEV(E191:E210)</f>
        <v>2.862234864760964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 t="s">
        <v>82</v>
      </c>
      <c r="P213" s="20">
        <f>STDEV(P191:P210)</f>
        <v>1.2065543589303762</v>
      </c>
      <c r="Q213" s="20">
        <f>STDEV(Q191:Q210)</f>
        <v>0.9784707456032604</v>
      </c>
      <c r="R213" s="20">
        <f>STDEV(R191:R210)</f>
        <v>1.275604706960851</v>
      </c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6"/>
      <c r="AF213" s="47"/>
      <c r="AG213" s="95">
        <v>5</v>
      </c>
      <c r="AH213" s="21">
        <v>15.66</v>
      </c>
      <c r="AI213" s="21">
        <v>31.51</v>
      </c>
      <c r="AJ213" s="145">
        <f t="shared" si="43"/>
        <v>15.850000000000001</v>
      </c>
      <c r="AK213" s="20"/>
      <c r="AL213" s="95">
        <v>5</v>
      </c>
      <c r="AM213" s="21">
        <v>17.62</v>
      </c>
      <c r="AN213" s="21">
        <v>33.93</v>
      </c>
      <c r="AO213" s="27">
        <f t="shared" si="44"/>
        <v>16.31</v>
      </c>
      <c r="AP213" s="20"/>
      <c r="AQ213" s="95">
        <v>5</v>
      </c>
      <c r="AR213" s="21">
        <v>21.36</v>
      </c>
      <c r="AS213" s="21">
        <v>44.86</v>
      </c>
      <c r="AT213" s="27">
        <f t="shared" si="45"/>
        <v>23.5</v>
      </c>
      <c r="AU213" s="20"/>
      <c r="AV213" s="95">
        <v>5</v>
      </c>
      <c r="AW213" s="21">
        <v>26.99</v>
      </c>
      <c r="AX213" s="21">
        <v>52.44</v>
      </c>
      <c r="AY213" s="27">
        <f t="shared" si="46"/>
        <v>25.45</v>
      </c>
      <c r="AZ213" s="20"/>
      <c r="BA213" s="95">
        <v>5</v>
      </c>
      <c r="BB213" s="21">
        <v>28.92</v>
      </c>
      <c r="BC213" s="21">
        <v>58.34</v>
      </c>
      <c r="BD213" s="27">
        <f t="shared" si="47"/>
        <v>29.42</v>
      </c>
      <c r="BE213" s="26"/>
    </row>
    <row r="214" spans="1:57" ht="12.75">
      <c r="A214" s="168" t="s">
        <v>24</v>
      </c>
      <c r="B214" s="20">
        <f>B213/SQRT(20)</f>
        <v>0.4035167771898079</v>
      </c>
      <c r="C214" s="20">
        <f>C213/SQRT(20)</f>
        <v>0.6289175747184367</v>
      </c>
      <c r="D214" s="20"/>
      <c r="E214" s="20">
        <f>E213/SQRT(20)</f>
        <v>0.6400151725175433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119" t="s">
        <v>24</v>
      </c>
      <c r="P214" s="20">
        <f>P213/SQRT(20)</f>
        <v>0.2697937565117002</v>
      </c>
      <c r="Q214" s="20">
        <f>Q213/SQRT(20)</f>
        <v>0.21879271011637935</v>
      </c>
      <c r="R214" s="20">
        <f>R213/SQRT(20)</f>
        <v>0.28523388371831615</v>
      </c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6"/>
      <c r="AF214" s="47"/>
      <c r="AG214" s="95">
        <v>6</v>
      </c>
      <c r="AH214" s="21">
        <v>15.36</v>
      </c>
      <c r="AI214" s="21">
        <v>31.46</v>
      </c>
      <c r="AJ214" s="145">
        <f t="shared" si="43"/>
        <v>16.1</v>
      </c>
      <c r="AK214" s="20"/>
      <c r="AL214" s="95">
        <v>6</v>
      </c>
      <c r="AM214" s="21">
        <v>17.75</v>
      </c>
      <c r="AN214" s="21">
        <v>34</v>
      </c>
      <c r="AO214" s="27">
        <f t="shared" si="44"/>
        <v>16.25</v>
      </c>
      <c r="AP214" s="20"/>
      <c r="AQ214" s="95">
        <v>6</v>
      </c>
      <c r="AR214" s="21">
        <v>21.41</v>
      </c>
      <c r="AS214" s="21">
        <v>44.83</v>
      </c>
      <c r="AT214" s="27">
        <f t="shared" si="45"/>
        <v>23.419999999999998</v>
      </c>
      <c r="AU214" s="20"/>
      <c r="AV214" s="95">
        <v>6</v>
      </c>
      <c r="AW214" s="21">
        <v>27.08</v>
      </c>
      <c r="AX214" s="21">
        <v>52.49</v>
      </c>
      <c r="AY214" s="27">
        <f t="shared" si="46"/>
        <v>25.410000000000004</v>
      </c>
      <c r="AZ214" s="20"/>
      <c r="BA214" s="95">
        <v>6</v>
      </c>
      <c r="BB214" s="21">
        <v>29.14</v>
      </c>
      <c r="BC214" s="21">
        <v>59.95</v>
      </c>
      <c r="BD214" s="27">
        <f>BC214-BB214</f>
        <v>30.810000000000002</v>
      </c>
      <c r="BE214" s="26"/>
    </row>
    <row r="215" spans="1:57" ht="12.75">
      <c r="A215" s="47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6"/>
      <c r="AF215" s="47"/>
      <c r="AG215" s="95">
        <v>7</v>
      </c>
      <c r="AH215" s="21">
        <v>15.57</v>
      </c>
      <c r="AI215" s="21">
        <v>31.47</v>
      </c>
      <c r="AJ215" s="145">
        <f t="shared" si="43"/>
        <v>15.899999999999999</v>
      </c>
      <c r="AK215" s="20"/>
      <c r="AL215" s="95">
        <v>7</v>
      </c>
      <c r="AM215" s="21">
        <v>17.49</v>
      </c>
      <c r="AN215" s="21">
        <v>34.12</v>
      </c>
      <c r="AO215" s="27">
        <f t="shared" si="44"/>
        <v>16.63</v>
      </c>
      <c r="AP215" s="20"/>
      <c r="AQ215" s="95">
        <v>7</v>
      </c>
      <c r="AR215" s="21">
        <v>21.63</v>
      </c>
      <c r="AS215" s="21">
        <v>44.73</v>
      </c>
      <c r="AT215" s="27">
        <f t="shared" si="45"/>
        <v>23.099999999999998</v>
      </c>
      <c r="AU215" s="20"/>
      <c r="AV215" s="95">
        <v>7</v>
      </c>
      <c r="AW215" s="21">
        <v>26.99</v>
      </c>
      <c r="AX215" s="21">
        <v>52.49</v>
      </c>
      <c r="AY215" s="27">
        <f t="shared" si="46"/>
        <v>25.500000000000004</v>
      </c>
      <c r="AZ215" s="20"/>
      <c r="BA215" s="95">
        <v>7</v>
      </c>
      <c r="BB215" s="21">
        <v>29.15</v>
      </c>
      <c r="BC215" s="21">
        <v>58.4</v>
      </c>
      <c r="BD215" s="27">
        <f t="shared" si="47"/>
        <v>29.25</v>
      </c>
      <c r="BE215" s="26"/>
    </row>
    <row r="216" spans="1:57" ht="12.75">
      <c r="A216" s="47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6"/>
      <c r="AF216" s="47"/>
      <c r="AG216" s="95">
        <v>8</v>
      </c>
      <c r="AH216" s="21">
        <v>15.57</v>
      </c>
      <c r="AI216" s="21">
        <v>31.38</v>
      </c>
      <c r="AJ216" s="145">
        <f t="shared" si="43"/>
        <v>15.809999999999999</v>
      </c>
      <c r="AK216" s="20"/>
      <c r="AL216" s="95">
        <v>8</v>
      </c>
      <c r="AM216" s="21">
        <v>17.82</v>
      </c>
      <c r="AN216" s="21">
        <v>33.99</v>
      </c>
      <c r="AO216" s="27">
        <f t="shared" si="44"/>
        <v>16.17</v>
      </c>
      <c r="AP216" s="20"/>
      <c r="AQ216" s="95">
        <v>8</v>
      </c>
      <c r="AR216" s="21">
        <v>21.33</v>
      </c>
      <c r="AS216" s="21">
        <v>44.82</v>
      </c>
      <c r="AT216" s="27">
        <f t="shared" si="45"/>
        <v>23.490000000000002</v>
      </c>
      <c r="AU216" s="20"/>
      <c r="AV216" s="95">
        <v>8</v>
      </c>
      <c r="AW216" s="21">
        <v>27.11</v>
      </c>
      <c r="AX216" s="21">
        <v>52.35</v>
      </c>
      <c r="AY216" s="27">
        <f t="shared" si="46"/>
        <v>25.240000000000002</v>
      </c>
      <c r="AZ216" s="20"/>
      <c r="BA216" s="95">
        <v>8</v>
      </c>
      <c r="BB216" s="21">
        <v>28.96</v>
      </c>
      <c r="BC216" s="21">
        <v>58.35</v>
      </c>
      <c r="BD216" s="27">
        <f t="shared" si="47"/>
        <v>29.39</v>
      </c>
      <c r="BE216" s="26"/>
    </row>
    <row r="217" spans="1:57" ht="12.75">
      <c r="A217" s="47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6"/>
      <c r="AF217" s="47"/>
      <c r="AG217" s="95">
        <v>9</v>
      </c>
      <c r="AH217" s="21">
        <v>15.56</v>
      </c>
      <c r="AI217" s="21">
        <v>31.58</v>
      </c>
      <c r="AJ217" s="145">
        <f t="shared" si="43"/>
        <v>16.019999999999996</v>
      </c>
      <c r="AK217" s="20"/>
      <c r="AL217" s="95">
        <v>9</v>
      </c>
      <c r="AM217" s="21">
        <v>17.57</v>
      </c>
      <c r="AN217" s="21">
        <v>33.73</v>
      </c>
      <c r="AO217" s="27">
        <f t="shared" si="44"/>
        <v>16.159999999999997</v>
      </c>
      <c r="AP217" s="20"/>
      <c r="AQ217" s="95">
        <v>9</v>
      </c>
      <c r="AR217" s="21">
        <v>21.51</v>
      </c>
      <c r="AS217" s="21">
        <v>45.15</v>
      </c>
      <c r="AT217" s="27">
        <f t="shared" si="45"/>
        <v>23.639999999999997</v>
      </c>
      <c r="AU217" s="20"/>
      <c r="AV217" s="95">
        <v>9</v>
      </c>
      <c r="AW217" s="21">
        <v>27.1</v>
      </c>
      <c r="AX217" s="21">
        <v>52.37</v>
      </c>
      <c r="AY217" s="27">
        <f t="shared" si="46"/>
        <v>25.269999999999996</v>
      </c>
      <c r="AZ217" s="20"/>
      <c r="BA217" s="95">
        <v>9</v>
      </c>
      <c r="BB217" s="21">
        <v>29.17</v>
      </c>
      <c r="BC217" s="21">
        <v>59.73</v>
      </c>
      <c r="BD217" s="27">
        <f t="shared" si="47"/>
        <v>30.559999999999995</v>
      </c>
      <c r="BE217" s="26"/>
    </row>
    <row r="218" spans="1:57" ht="13.5" thickBot="1">
      <c r="A218" s="47"/>
      <c r="B218" s="20"/>
      <c r="C218" s="20"/>
      <c r="D218" s="20"/>
      <c r="E218" s="20"/>
      <c r="F218" s="20"/>
      <c r="G218" s="20"/>
      <c r="H218" s="20"/>
      <c r="I218" s="20"/>
      <c r="J218" s="20"/>
      <c r="K218" s="20" t="s">
        <v>197</v>
      </c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6"/>
      <c r="AF218" s="47"/>
      <c r="AG218" s="76">
        <v>10</v>
      </c>
      <c r="AH218" s="65">
        <v>15.67</v>
      </c>
      <c r="AI218" s="65">
        <v>31.65</v>
      </c>
      <c r="AJ218" s="97">
        <f t="shared" si="43"/>
        <v>15.979999999999999</v>
      </c>
      <c r="AK218" s="20"/>
      <c r="AL218" s="76">
        <v>10</v>
      </c>
      <c r="AM218" s="65">
        <v>17.34</v>
      </c>
      <c r="AN218" s="65">
        <v>33.82</v>
      </c>
      <c r="AO218" s="66">
        <f t="shared" si="44"/>
        <v>16.48</v>
      </c>
      <c r="AP218" s="20"/>
      <c r="AQ218" s="76">
        <v>10</v>
      </c>
      <c r="AR218" s="65">
        <v>21.51</v>
      </c>
      <c r="AS218" s="65">
        <v>44.69</v>
      </c>
      <c r="AT218" s="66">
        <f t="shared" si="45"/>
        <v>23.179999999999996</v>
      </c>
      <c r="AU218" s="20"/>
      <c r="AV218" s="76">
        <v>10</v>
      </c>
      <c r="AW218" s="65">
        <v>27.15</v>
      </c>
      <c r="AX218" s="65">
        <v>52.26</v>
      </c>
      <c r="AY218" s="66">
        <f t="shared" si="46"/>
        <v>25.11</v>
      </c>
      <c r="AZ218" s="20"/>
      <c r="BA218" s="76">
        <v>10</v>
      </c>
      <c r="BB218" s="65">
        <v>29.09</v>
      </c>
      <c r="BC218" s="65">
        <v>58.26</v>
      </c>
      <c r="BD218" s="66">
        <f t="shared" si="47"/>
        <v>29.169999999999998</v>
      </c>
      <c r="BE218" s="26"/>
    </row>
    <row r="219" spans="1:57" ht="13.5" thickBot="1">
      <c r="A219" s="47"/>
      <c r="B219" s="20"/>
      <c r="C219" s="20"/>
      <c r="D219" s="20"/>
      <c r="E219" s="20"/>
      <c r="F219" s="20"/>
      <c r="G219" s="20"/>
      <c r="H219" s="20"/>
      <c r="I219" s="20"/>
      <c r="J219" s="20"/>
      <c r="K219" s="20" t="s">
        <v>198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6"/>
      <c r="AF219" s="47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6"/>
    </row>
    <row r="220" spans="1:57" ht="13.5" thickBot="1">
      <c r="A220" s="47"/>
      <c r="B220" s="20"/>
      <c r="C220" s="20"/>
      <c r="D220" s="20"/>
      <c r="E220" s="20"/>
      <c r="F220" s="20"/>
      <c r="G220" s="20"/>
      <c r="H220" s="20"/>
      <c r="I220" s="20"/>
      <c r="J220" s="20"/>
      <c r="K220" s="152" t="s">
        <v>195</v>
      </c>
      <c r="L220" s="139" t="s">
        <v>191</v>
      </c>
      <c r="M220" s="155" t="s">
        <v>193</v>
      </c>
      <c r="N220" s="152"/>
      <c r="O220" s="139" t="s">
        <v>192</v>
      </c>
      <c r="P220" s="155" t="s">
        <v>193</v>
      </c>
      <c r="Q220" s="152"/>
      <c r="R220" s="139" t="s">
        <v>194</v>
      </c>
      <c r="S220" s="117" t="s">
        <v>193</v>
      </c>
      <c r="T220" s="20"/>
      <c r="U220" s="20"/>
      <c r="V220" s="20"/>
      <c r="W220" s="20"/>
      <c r="X220" s="20"/>
      <c r="Y220" s="20"/>
      <c r="Z220" s="20"/>
      <c r="AA220" s="20"/>
      <c r="AB220" s="20"/>
      <c r="AC220" s="26"/>
      <c r="AF220" s="47"/>
      <c r="AG220" s="188" t="s">
        <v>20</v>
      </c>
      <c r="AH220" s="208">
        <f>AVERAGE(AH209:AH218)</f>
        <v>15.257</v>
      </c>
      <c r="AI220" s="208">
        <f>AVERAGE(AI209:AI218)</f>
        <v>31.548999999999996</v>
      </c>
      <c r="AJ220" s="252">
        <f>AVERAGE(AJ209:AJ218)</f>
        <v>16.291999999999998</v>
      </c>
      <c r="AK220" s="20"/>
      <c r="AL220" s="188" t="s">
        <v>20</v>
      </c>
      <c r="AM220" s="208">
        <f>AVERAGE(AM209:AM218)</f>
        <v>17.544</v>
      </c>
      <c r="AN220" s="208">
        <f>AVERAGE(AN209:AN218)</f>
        <v>34.008</v>
      </c>
      <c r="AO220" s="252">
        <f>AVERAGE(AO209:AO218)</f>
        <v>16.464</v>
      </c>
      <c r="AP220" s="20"/>
      <c r="AQ220" s="188" t="s">
        <v>20</v>
      </c>
      <c r="AR220" s="208">
        <f>AVERAGE(AR209:AR218)</f>
        <v>21.500999999999998</v>
      </c>
      <c r="AS220" s="208">
        <f>AVERAGE(AS209:AS218)</f>
        <v>44.65</v>
      </c>
      <c r="AT220" s="252">
        <f>AVERAGE(AT209:AT218)</f>
        <v>23.148999999999997</v>
      </c>
      <c r="AU220" s="20"/>
      <c r="AV220" s="188" t="s">
        <v>20</v>
      </c>
      <c r="AW220" s="208">
        <f>AVERAGE(AW209:AW218)</f>
        <v>26.923000000000002</v>
      </c>
      <c r="AX220" s="208">
        <f>AVERAGE(AX209:AX218)</f>
        <v>52.37700000000001</v>
      </c>
      <c r="AY220" s="252">
        <f>AVERAGE(AY209:AY218)</f>
        <v>25.454</v>
      </c>
      <c r="AZ220" s="20"/>
      <c r="BA220" s="188" t="s">
        <v>20</v>
      </c>
      <c r="BB220" s="208">
        <f>AVERAGE(BB209:BB218)</f>
        <v>29.261000000000003</v>
      </c>
      <c r="BC220" s="208">
        <f>AVERAGE(BC209:BC218)</f>
        <v>58.586</v>
      </c>
      <c r="BD220" s="252">
        <f>AVERAGE(BD209:BD218)</f>
        <v>29.325</v>
      </c>
      <c r="BE220" s="26"/>
    </row>
    <row r="221" spans="1:57" ht="12.75">
      <c r="A221" s="47"/>
      <c r="B221" s="20"/>
      <c r="C221" s="20"/>
      <c r="D221" s="20"/>
      <c r="E221" s="20"/>
      <c r="F221" s="20"/>
      <c r="G221" s="20"/>
      <c r="H221" s="20"/>
      <c r="I221" s="20"/>
      <c r="J221" s="20"/>
      <c r="K221" s="153">
        <v>1</v>
      </c>
      <c r="L221" s="69" t="s">
        <v>196</v>
      </c>
      <c r="M221" s="61" t="s">
        <v>196</v>
      </c>
      <c r="N221" s="153">
        <v>1</v>
      </c>
      <c r="O221" s="69" t="s">
        <v>196</v>
      </c>
      <c r="P221" s="61" t="s">
        <v>196</v>
      </c>
      <c r="Q221" s="153">
        <v>1</v>
      </c>
      <c r="R221" s="69" t="s">
        <v>196</v>
      </c>
      <c r="S221" s="70" t="s">
        <v>196</v>
      </c>
      <c r="T221" s="20"/>
      <c r="U221" s="20"/>
      <c r="V221" s="20"/>
      <c r="W221" s="20"/>
      <c r="X221" s="20"/>
      <c r="Y221" s="20"/>
      <c r="Z221" s="20"/>
      <c r="AA221" s="20"/>
      <c r="AB221" s="20"/>
      <c r="AC221" s="26"/>
      <c r="AF221" s="47"/>
      <c r="AG221" s="189" t="s">
        <v>31</v>
      </c>
      <c r="AH221" s="209">
        <f>STDEV(AH209:AH218)</f>
        <v>0.6299567886415318</v>
      </c>
      <c r="AI221" s="209">
        <f>STDEV(AI209:AI218)</f>
        <v>0.12810152224068308</v>
      </c>
      <c r="AJ221" s="253">
        <f>STDEV(AJ209:AJ218)</f>
        <v>0.6874073674968308</v>
      </c>
      <c r="AK221" s="20"/>
      <c r="AL221" s="189" t="s">
        <v>31</v>
      </c>
      <c r="AM221" s="209">
        <f>STDEV(AM209:AM218)</f>
        <v>0.18839674448715146</v>
      </c>
      <c r="AN221" s="209">
        <f>STDEV(AN209:AN218)</f>
        <v>0.16877335229347734</v>
      </c>
      <c r="AO221" s="253">
        <f>STDEV(AO209:AO218)</f>
        <v>0.23646470255739255</v>
      </c>
      <c r="AP221" s="20"/>
      <c r="AQ221" s="189" t="s">
        <v>31</v>
      </c>
      <c r="AR221" s="209">
        <f>STDEV(AR209:AR218)</f>
        <v>0.12670613420277155</v>
      </c>
      <c r="AS221" s="209">
        <f>STDEV(AS209:AS218)</f>
        <v>0.49141518992482586</v>
      </c>
      <c r="AT221" s="253">
        <f>STDEV(AT209:AT218)</f>
        <v>0.5710117725970321</v>
      </c>
      <c r="AU221" s="20"/>
      <c r="AV221" s="189" t="s">
        <v>31</v>
      </c>
      <c r="AW221" s="209">
        <f>STDEV(AW209:AW218)</f>
        <v>0.32052214345384256</v>
      </c>
      <c r="AX221" s="209">
        <f>STDEV(AX209:AX218)</f>
        <v>0.11314199534344133</v>
      </c>
      <c r="AY221" s="253">
        <f>STDEV(AY209:AY218)</f>
        <v>0.3018167214276669</v>
      </c>
      <c r="AZ221" s="20"/>
      <c r="BA221" s="189" t="s">
        <v>31</v>
      </c>
      <c r="BB221" s="209">
        <f>STDEV(BB209:BB218)</f>
        <v>0.541345032714212</v>
      </c>
      <c r="BC221" s="209">
        <f>STDEV(BC209:BC218)</f>
        <v>0.6679520940902189</v>
      </c>
      <c r="BD221" s="253">
        <f>STDEV(BD209:BD218)</f>
        <v>0.926429825848883</v>
      </c>
      <c r="BE221" s="26"/>
    </row>
    <row r="222" spans="1:57" ht="13.5" thickBot="1">
      <c r="A222" s="47"/>
      <c r="B222" s="20"/>
      <c r="C222" s="20"/>
      <c r="D222" s="20"/>
      <c r="E222" s="20"/>
      <c r="F222" s="20"/>
      <c r="G222" s="20"/>
      <c r="H222" s="20"/>
      <c r="I222" s="20"/>
      <c r="J222" s="20"/>
      <c r="K222" s="81">
        <v>2</v>
      </c>
      <c r="L222" s="68">
        <f>B99</f>
        <v>13.567727272727273</v>
      </c>
      <c r="M222" s="156">
        <f>B100</f>
        <v>0.7362901331494207</v>
      </c>
      <c r="N222" s="81">
        <v>2</v>
      </c>
      <c r="O222" s="68">
        <f>E99</f>
        <v>13.639545454545454</v>
      </c>
      <c r="P222" s="156">
        <f>E100</f>
        <v>1.2116045137896847</v>
      </c>
      <c r="Q222" s="81">
        <v>2</v>
      </c>
      <c r="R222" s="68">
        <f>C99</f>
        <v>27.207272727272724</v>
      </c>
      <c r="S222" s="149">
        <f>C100</f>
        <v>1.063772182100761</v>
      </c>
      <c r="T222" s="20"/>
      <c r="U222" s="170" t="s">
        <v>211</v>
      </c>
      <c r="V222" s="170" t="s">
        <v>212</v>
      </c>
      <c r="W222" s="20"/>
      <c r="X222" s="20"/>
      <c r="Y222" s="20"/>
      <c r="Z222" s="20"/>
      <c r="AA222" s="20"/>
      <c r="AB222" s="20"/>
      <c r="AC222" s="26"/>
      <c r="AF222" s="47"/>
      <c r="AG222" s="96" t="s">
        <v>32</v>
      </c>
      <c r="AH222" s="210">
        <f>AH221/SQRT(10)</f>
        <v>0.19920982795925293</v>
      </c>
      <c r="AI222" s="210">
        <f>AI221/SQRT(10)</f>
        <v>0.04050925820152749</v>
      </c>
      <c r="AJ222" s="254">
        <f>AJ221/SQRT(10)</f>
        <v>0.21737729616703833</v>
      </c>
      <c r="AK222" s="20"/>
      <c r="AL222" s="96" t="s">
        <v>32</v>
      </c>
      <c r="AM222" s="210">
        <f>AM221/SQRT(10)</f>
        <v>0.05957628163401693</v>
      </c>
      <c r="AN222" s="210">
        <f>AN221/SQRT(10)</f>
        <v>0.053370820158939104</v>
      </c>
      <c r="AO222" s="254">
        <f>AO221/SQRT(10)</f>
        <v>0.0747767046315603</v>
      </c>
      <c r="AP222" s="20"/>
      <c r="AQ222" s="96" t="s">
        <v>32</v>
      </c>
      <c r="AR222" s="210">
        <f>AR221/SQRT(10)</f>
        <v>0.04006799775957211</v>
      </c>
      <c r="AS222" s="210">
        <f>AS221/SQRT(10)</f>
        <v>0.1553991276966678</v>
      </c>
      <c r="AT222" s="254">
        <f>AT221/SQRT(10)</f>
        <v>0.18056977721767412</v>
      </c>
      <c r="AU222" s="20"/>
      <c r="AV222" s="96" t="s">
        <v>32</v>
      </c>
      <c r="AW222" s="210">
        <f>AW221/SQRT(10)</f>
        <v>0.10135800138333707</v>
      </c>
      <c r="AX222" s="210">
        <f>AX221/SQRT(10)</f>
        <v>0.03577864043014393</v>
      </c>
      <c r="AY222" s="254">
        <f>AY221/SQRT(10)</f>
        <v>0.0954428275635974</v>
      </c>
      <c r="AZ222" s="20"/>
      <c r="BA222" s="96" t="s">
        <v>32</v>
      </c>
      <c r="BB222" s="210">
        <f>BB221/SQRT(10)</f>
        <v>0.1711883303395273</v>
      </c>
      <c r="BC222" s="210">
        <f>BC221/SQRT(10)</f>
        <v>0.21122499852041865</v>
      </c>
      <c r="BD222" s="254">
        <f>BD221/SQRT(10)</f>
        <v>0.2929628341995605</v>
      </c>
      <c r="BE222" s="26"/>
    </row>
    <row r="223" spans="1:57" ht="12.75">
      <c r="A223" s="47"/>
      <c r="B223" s="20"/>
      <c r="C223" s="20"/>
      <c r="D223" s="20"/>
      <c r="E223" s="20"/>
      <c r="F223" s="20"/>
      <c r="G223" s="20"/>
      <c r="H223" s="20"/>
      <c r="I223" s="20"/>
      <c r="J223" s="20"/>
      <c r="K223" s="81">
        <v>3</v>
      </c>
      <c r="L223" s="150">
        <f>P99</f>
        <v>23.736</v>
      </c>
      <c r="M223" s="156">
        <f>P100</f>
        <v>1.4310776211983058</v>
      </c>
      <c r="N223" s="81">
        <v>3</v>
      </c>
      <c r="O223" s="150">
        <f>R99</f>
        <v>20.1725</v>
      </c>
      <c r="P223" s="156">
        <f>R100</f>
        <v>3.208741145191066</v>
      </c>
      <c r="Q223" s="81">
        <v>3</v>
      </c>
      <c r="R223" s="150">
        <f>Q99</f>
        <v>43.908500000000004</v>
      </c>
      <c r="S223" s="149">
        <f>Q100</f>
        <v>2.3940678330977505</v>
      </c>
      <c r="T223" s="20"/>
      <c r="U223" s="119">
        <f>R223-R222</f>
        <v>16.70122727272728</v>
      </c>
      <c r="V223" s="119">
        <f>(R223/R222-1)*100</f>
        <v>61.385157711841785</v>
      </c>
      <c r="W223" s="20"/>
      <c r="X223" s="20"/>
      <c r="Y223" s="20"/>
      <c r="Z223" s="20"/>
      <c r="AA223" s="20"/>
      <c r="AB223" s="20"/>
      <c r="AC223" s="26"/>
      <c r="AF223" s="47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6"/>
    </row>
    <row r="224" spans="1:57" ht="13.5" thickBot="1">
      <c r="A224" s="47"/>
      <c r="B224" s="20"/>
      <c r="C224" s="20"/>
      <c r="D224" s="20"/>
      <c r="E224" s="20"/>
      <c r="F224" s="20"/>
      <c r="G224" s="20"/>
      <c r="H224" s="20"/>
      <c r="I224" s="20"/>
      <c r="J224" s="20"/>
      <c r="K224" s="81">
        <v>4</v>
      </c>
      <c r="L224" s="68">
        <f>B128</f>
        <v>25.555</v>
      </c>
      <c r="M224" s="157">
        <f>B129</f>
        <v>1.471706850100077</v>
      </c>
      <c r="N224" s="81">
        <v>4</v>
      </c>
      <c r="O224" s="68">
        <f>E128</f>
        <v>23.79</v>
      </c>
      <c r="P224" s="157">
        <f>E129</f>
        <v>3.371687067954323</v>
      </c>
      <c r="Q224" s="81">
        <v>4</v>
      </c>
      <c r="R224" s="68">
        <f>C128</f>
        <v>49.345000000000006</v>
      </c>
      <c r="S224" s="27">
        <f>C129</f>
        <v>3.2887391600973586</v>
      </c>
      <c r="T224" s="20"/>
      <c r="U224" s="119">
        <f aca="true" t="shared" si="48" ref="U224:U230">R224-R223</f>
        <v>5.436500000000002</v>
      </c>
      <c r="V224" s="119">
        <f aca="true" t="shared" si="49" ref="V224:V230">(R224/R223-1)*100</f>
        <v>12.381429563751901</v>
      </c>
      <c r="W224" s="20"/>
      <c r="X224" s="20"/>
      <c r="Y224" s="20"/>
      <c r="Z224" s="20"/>
      <c r="AA224" s="20"/>
      <c r="AB224" s="20"/>
      <c r="AC224" s="26"/>
      <c r="AF224" s="47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6"/>
    </row>
    <row r="225" spans="1:57" ht="13.5" thickBot="1">
      <c r="A225" s="47"/>
      <c r="B225" s="20"/>
      <c r="C225" s="20"/>
      <c r="D225" s="20"/>
      <c r="E225" s="20"/>
      <c r="F225" s="20"/>
      <c r="G225" s="20"/>
      <c r="H225" s="20"/>
      <c r="I225" s="20"/>
      <c r="J225" s="20"/>
      <c r="K225" s="81">
        <v>5</v>
      </c>
      <c r="L225" s="150">
        <f>P128</f>
        <v>32.147999999999996</v>
      </c>
      <c r="M225" s="157">
        <f>P129</f>
        <v>1.5346304201065222</v>
      </c>
      <c r="N225" s="81">
        <v>5</v>
      </c>
      <c r="O225" s="150">
        <f>R128</f>
        <v>22.186</v>
      </c>
      <c r="P225" s="157">
        <f>R129</f>
        <v>3.532770494728049</v>
      </c>
      <c r="Q225" s="81">
        <v>5</v>
      </c>
      <c r="R225" s="150">
        <f>Q128</f>
        <v>54.334</v>
      </c>
      <c r="S225" s="27">
        <f>Q129</f>
        <v>3.5004712464708705</v>
      </c>
      <c r="T225" s="20"/>
      <c r="U225" s="119">
        <f t="shared" si="48"/>
        <v>4.988999999999997</v>
      </c>
      <c r="V225" s="119">
        <f t="shared" si="49"/>
        <v>10.110446853784572</v>
      </c>
      <c r="W225" s="20"/>
      <c r="X225" s="20"/>
      <c r="Y225" s="20"/>
      <c r="Z225" s="20"/>
      <c r="AA225" s="20"/>
      <c r="AB225" s="20"/>
      <c r="AC225" s="26"/>
      <c r="AF225" s="47"/>
      <c r="AG225" s="262" t="s">
        <v>254</v>
      </c>
      <c r="AH225" s="299"/>
      <c r="AI225" s="263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6"/>
    </row>
    <row r="226" spans="1:57" ht="13.5" thickBot="1">
      <c r="A226" s="47"/>
      <c r="B226" s="20"/>
      <c r="C226" s="20"/>
      <c r="D226" s="20"/>
      <c r="E226" s="20"/>
      <c r="F226" s="20"/>
      <c r="G226" s="20"/>
      <c r="H226" s="20"/>
      <c r="I226" s="20"/>
      <c r="J226" s="20"/>
      <c r="K226" s="81">
        <v>6</v>
      </c>
      <c r="L226" s="150">
        <f>B156</f>
        <v>39.003</v>
      </c>
      <c r="M226" s="157">
        <f>B157</f>
        <v>1.00001631565644</v>
      </c>
      <c r="N226" s="81">
        <v>6</v>
      </c>
      <c r="O226" s="68">
        <f>E156</f>
        <v>30.689</v>
      </c>
      <c r="P226" s="157">
        <f>E157</f>
        <v>2.2692820566495833</v>
      </c>
      <c r="Q226" s="81">
        <v>6</v>
      </c>
      <c r="R226" s="150">
        <f>C156</f>
        <v>69.69200000000002</v>
      </c>
      <c r="S226" s="27">
        <f>C157</f>
        <v>1.9913380849109277</v>
      </c>
      <c r="T226" s="20"/>
      <c r="U226" s="119">
        <f t="shared" si="48"/>
        <v>15.358000000000018</v>
      </c>
      <c r="V226" s="119">
        <f t="shared" si="49"/>
        <v>28.2659108477197</v>
      </c>
      <c r="W226" s="20"/>
      <c r="X226" s="20"/>
      <c r="Y226" s="20"/>
      <c r="Z226" s="20"/>
      <c r="AA226" s="20"/>
      <c r="AB226" s="20"/>
      <c r="AC226" s="26"/>
      <c r="AF226" s="47"/>
      <c r="AG226" s="296" t="s">
        <v>255</v>
      </c>
      <c r="AH226" s="297"/>
      <c r="AI226" s="298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6"/>
    </row>
    <row r="227" spans="1:57" ht="13.5" thickBot="1">
      <c r="A227" s="47"/>
      <c r="B227" s="20"/>
      <c r="C227" s="20"/>
      <c r="D227" s="20"/>
      <c r="E227" s="20"/>
      <c r="F227" s="20"/>
      <c r="G227" s="20"/>
      <c r="H227" s="20"/>
      <c r="I227" s="20"/>
      <c r="J227" s="20"/>
      <c r="K227" s="81">
        <v>7</v>
      </c>
      <c r="L227" s="150">
        <f>P156</f>
        <v>43.5425</v>
      </c>
      <c r="M227" s="157">
        <f>P157</f>
        <v>0.9849171752515717</v>
      </c>
      <c r="N227" s="81">
        <v>7</v>
      </c>
      <c r="O227" s="68">
        <f>R156</f>
        <v>33.487</v>
      </c>
      <c r="P227" s="157">
        <f>Q157</f>
        <v>2.3737724805621894</v>
      </c>
      <c r="Q227" s="81">
        <v>7</v>
      </c>
      <c r="R227" s="150">
        <f>Q156</f>
        <v>78.478</v>
      </c>
      <c r="S227" s="27">
        <f>R157</f>
        <v>5.455351886957104</v>
      </c>
      <c r="T227" s="20"/>
      <c r="U227" s="119">
        <f t="shared" si="48"/>
        <v>8.785999999999973</v>
      </c>
      <c r="V227" s="119">
        <f t="shared" si="49"/>
        <v>12.606898926706034</v>
      </c>
      <c r="W227" s="20"/>
      <c r="X227" s="20"/>
      <c r="Y227" s="20"/>
      <c r="Z227" s="20"/>
      <c r="AA227" s="20"/>
      <c r="AB227" s="20"/>
      <c r="AC227" s="26"/>
      <c r="AF227" s="47"/>
      <c r="AG227" s="293" t="s">
        <v>256</v>
      </c>
      <c r="AH227" s="294"/>
      <c r="AI227" s="295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6"/>
    </row>
    <row r="228" spans="1:57" ht="12.75">
      <c r="A228" s="47"/>
      <c r="B228" s="20"/>
      <c r="C228" s="20"/>
      <c r="D228" s="20"/>
      <c r="E228" s="20"/>
      <c r="F228" s="20"/>
      <c r="G228" s="20"/>
      <c r="H228" s="20"/>
      <c r="I228" s="20"/>
      <c r="J228" s="20"/>
      <c r="K228" s="81">
        <v>8</v>
      </c>
      <c r="L228" s="150">
        <f>B184</f>
        <v>47.8915</v>
      </c>
      <c r="M228" s="157">
        <f>B185</f>
        <v>1.688238805133299</v>
      </c>
      <c r="N228" s="81">
        <v>8</v>
      </c>
      <c r="O228" s="68">
        <f>E184</f>
        <v>40.46299999999999</v>
      </c>
      <c r="P228" s="157">
        <f>E185</f>
        <v>1.9912468984350806</v>
      </c>
      <c r="Q228" s="81">
        <v>8</v>
      </c>
      <c r="R228" s="150">
        <f>C184</f>
        <v>88.3545</v>
      </c>
      <c r="S228" s="27">
        <f>C185</f>
        <v>2.3812965840172846</v>
      </c>
      <c r="T228" s="20"/>
      <c r="U228" s="119">
        <f t="shared" si="48"/>
        <v>9.876500000000007</v>
      </c>
      <c r="V228" s="119">
        <f t="shared" si="49"/>
        <v>12.58505568439563</v>
      </c>
      <c r="W228" s="20"/>
      <c r="X228" s="20"/>
      <c r="Y228" s="20"/>
      <c r="Z228" s="20"/>
      <c r="AA228" s="20"/>
      <c r="AB228" s="20"/>
      <c r="AC228" s="26"/>
      <c r="AF228" s="47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6"/>
    </row>
    <row r="229" spans="1:57" ht="13.5" thickBot="1">
      <c r="A229" s="47"/>
      <c r="B229" s="20"/>
      <c r="C229" s="20"/>
      <c r="D229" s="20"/>
      <c r="E229" s="20"/>
      <c r="F229" s="20"/>
      <c r="G229" s="20"/>
      <c r="H229" s="20"/>
      <c r="I229" s="20"/>
      <c r="J229" s="20"/>
      <c r="K229" s="81">
        <v>9</v>
      </c>
      <c r="L229" s="150">
        <f>P184</f>
        <v>55.28699999999999</v>
      </c>
      <c r="M229" s="157">
        <f>P185</f>
        <v>1.610139255174318</v>
      </c>
      <c r="N229" s="81">
        <v>9</v>
      </c>
      <c r="O229" s="150">
        <f>R184</f>
        <v>45.746</v>
      </c>
      <c r="P229" s="150">
        <f>R185</f>
        <v>1.9684201519838622</v>
      </c>
      <c r="Q229" s="81">
        <v>9</v>
      </c>
      <c r="R229" s="150">
        <f>Q184</f>
        <v>101.03299999999999</v>
      </c>
      <c r="S229" s="27">
        <f>Q185</f>
        <v>1.097178678536754</v>
      </c>
      <c r="T229" s="20"/>
      <c r="U229" s="119">
        <f t="shared" si="48"/>
        <v>12.678499999999985</v>
      </c>
      <c r="V229" s="119">
        <f t="shared" si="49"/>
        <v>14.349580383568439</v>
      </c>
      <c r="W229" s="20"/>
      <c r="X229" s="20"/>
      <c r="Y229" s="20"/>
      <c r="Z229" s="20"/>
      <c r="AA229" s="20"/>
      <c r="AB229" s="20"/>
      <c r="AC229" s="26"/>
      <c r="AF229" s="47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6"/>
    </row>
    <row r="230" spans="1:57" ht="13.5" thickBot="1">
      <c r="A230" s="47"/>
      <c r="B230" s="20"/>
      <c r="C230" s="20"/>
      <c r="D230" s="20"/>
      <c r="E230" s="20"/>
      <c r="F230" s="20"/>
      <c r="G230" s="20"/>
      <c r="H230" s="20"/>
      <c r="I230" s="20"/>
      <c r="J230" s="20"/>
      <c r="K230" s="154">
        <v>10</v>
      </c>
      <c r="L230" s="151">
        <f>B212</f>
        <v>62.870000000000005</v>
      </c>
      <c r="M230" s="158">
        <f>B213</f>
        <v>1.8045818877160942</v>
      </c>
      <c r="N230" s="154">
        <v>10</v>
      </c>
      <c r="O230" s="140">
        <f>E212</f>
        <v>53.528999999999996</v>
      </c>
      <c r="P230" s="158">
        <f>E213</f>
        <v>2.862234864760964</v>
      </c>
      <c r="Q230" s="154">
        <v>10</v>
      </c>
      <c r="R230" s="151">
        <f>C212</f>
        <v>116.39899999999997</v>
      </c>
      <c r="S230" s="66">
        <f>C213</f>
        <v>2.812604898629455</v>
      </c>
      <c r="T230" s="20"/>
      <c r="U230" s="119">
        <f t="shared" si="48"/>
        <v>15.365999999999985</v>
      </c>
      <c r="V230" s="119">
        <f t="shared" si="49"/>
        <v>15.208892144150909</v>
      </c>
      <c r="W230" s="20"/>
      <c r="X230" s="20"/>
      <c r="Y230" s="20"/>
      <c r="Z230" s="20"/>
      <c r="AA230" s="20"/>
      <c r="AB230" s="20"/>
      <c r="AC230" s="26"/>
      <c r="AF230" s="47"/>
      <c r="AG230" s="258" t="s">
        <v>223</v>
      </c>
      <c r="AH230" s="259"/>
      <c r="AI230" s="195"/>
      <c r="AJ230" s="195"/>
      <c r="AK230" s="20"/>
      <c r="AL230" s="258" t="s">
        <v>224</v>
      </c>
      <c r="AM230" s="259"/>
      <c r="AN230" s="195"/>
      <c r="AO230" s="195"/>
      <c r="AP230" s="20"/>
      <c r="AQ230" s="258" t="s">
        <v>225</v>
      </c>
      <c r="AR230" s="259"/>
      <c r="AS230" s="195"/>
      <c r="AT230" s="195"/>
      <c r="AU230" s="20"/>
      <c r="AV230" s="260"/>
      <c r="AW230" s="261"/>
      <c r="AX230" s="195"/>
      <c r="AY230" s="195"/>
      <c r="AZ230" s="20"/>
      <c r="BA230" s="260"/>
      <c r="BB230" s="261"/>
      <c r="BC230" s="195"/>
      <c r="BD230" s="195"/>
      <c r="BE230" s="26"/>
    </row>
    <row r="231" spans="1:57" ht="12.75">
      <c r="A231" s="47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6"/>
      <c r="AF231" s="47"/>
      <c r="AG231" s="188" t="s">
        <v>5</v>
      </c>
      <c r="AH231" s="173" t="s">
        <v>38</v>
      </c>
      <c r="AI231" s="173" t="s">
        <v>216</v>
      </c>
      <c r="AJ231" s="174" t="s">
        <v>39</v>
      </c>
      <c r="AK231" s="20"/>
      <c r="AL231" s="188" t="s">
        <v>5</v>
      </c>
      <c r="AM231" s="173" t="s">
        <v>38</v>
      </c>
      <c r="AN231" s="173" t="s">
        <v>216</v>
      </c>
      <c r="AO231" s="174" t="s">
        <v>39</v>
      </c>
      <c r="AP231" s="20"/>
      <c r="AQ231" s="188" t="s">
        <v>5</v>
      </c>
      <c r="AR231" s="173" t="s">
        <v>38</v>
      </c>
      <c r="AS231" s="173" t="s">
        <v>216</v>
      </c>
      <c r="AT231" s="174" t="s">
        <v>39</v>
      </c>
      <c r="AU231" s="20"/>
      <c r="AV231" s="231" t="s">
        <v>5</v>
      </c>
      <c r="AW231" s="232" t="s">
        <v>38</v>
      </c>
      <c r="AX231" s="232" t="s">
        <v>216</v>
      </c>
      <c r="AY231" s="233" t="s">
        <v>39</v>
      </c>
      <c r="AZ231" s="20"/>
      <c r="BA231" s="231" t="s">
        <v>5</v>
      </c>
      <c r="BB231" s="232" t="s">
        <v>38</v>
      </c>
      <c r="BC231" s="232" t="s">
        <v>216</v>
      </c>
      <c r="BD231" s="233" t="s">
        <v>39</v>
      </c>
      <c r="BE231" s="26"/>
    </row>
    <row r="232" spans="1:57" ht="12.75">
      <c r="A232" s="47"/>
      <c r="B232" s="20"/>
      <c r="C232" s="20"/>
      <c r="D232" s="20"/>
      <c r="E232" s="20"/>
      <c r="F232" s="20"/>
      <c r="G232" s="20"/>
      <c r="H232" s="20"/>
      <c r="I232" s="20"/>
      <c r="J232" s="20" t="s">
        <v>199</v>
      </c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6"/>
      <c r="AF232" s="47"/>
      <c r="AG232" s="189">
        <v>1</v>
      </c>
      <c r="AH232" s="171">
        <v>32.83</v>
      </c>
      <c r="AI232" s="21">
        <v>69.22</v>
      </c>
      <c r="AJ232" s="145">
        <f>AI232-AH232</f>
        <v>36.39</v>
      </c>
      <c r="AK232" s="20"/>
      <c r="AL232" s="189">
        <v>1</v>
      </c>
      <c r="AM232" s="171">
        <v>38.57</v>
      </c>
      <c r="AN232" s="21">
        <v>78.44</v>
      </c>
      <c r="AO232" s="145">
        <f>AN232-AM232</f>
        <v>39.87</v>
      </c>
      <c r="AP232" s="20"/>
      <c r="AQ232" s="189">
        <v>1</v>
      </c>
      <c r="AR232" s="171">
        <v>42.18</v>
      </c>
      <c r="AS232" s="21">
        <v>87.85</v>
      </c>
      <c r="AT232" s="145">
        <f>AS232-AR232</f>
        <v>45.669999999999995</v>
      </c>
      <c r="AU232" s="20"/>
      <c r="AV232" s="234">
        <v>1</v>
      </c>
      <c r="AW232" s="235"/>
      <c r="AX232" s="235"/>
      <c r="AY232" s="236">
        <f>AX232-AW232</f>
        <v>0</v>
      </c>
      <c r="AZ232" s="20"/>
      <c r="BA232" s="234">
        <v>1</v>
      </c>
      <c r="BB232" s="235"/>
      <c r="BC232" s="235"/>
      <c r="BD232" s="236">
        <f>BC232-BB232</f>
        <v>0</v>
      </c>
      <c r="BE232" s="26"/>
    </row>
    <row r="233" spans="1:57" ht="12.75">
      <c r="A233" s="47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6"/>
      <c r="AF233" s="47"/>
      <c r="AG233" s="189">
        <v>2</v>
      </c>
      <c r="AH233" s="21">
        <v>32.92</v>
      </c>
      <c r="AI233" s="20">
        <v>70.82</v>
      </c>
      <c r="AJ233" s="145">
        <f aca="true" t="shared" si="50" ref="AJ233:AJ241">AI233-AH233</f>
        <v>37.89999999999999</v>
      </c>
      <c r="AK233" s="20"/>
      <c r="AL233" s="189">
        <v>2</v>
      </c>
      <c r="AM233" s="21">
        <v>38.48</v>
      </c>
      <c r="AN233" s="94">
        <v>78.26</v>
      </c>
      <c r="AO233" s="145">
        <f aca="true" t="shared" si="51" ref="AO233:AO241">AN233-AM233</f>
        <v>39.78000000000001</v>
      </c>
      <c r="AP233" s="20"/>
      <c r="AQ233" s="189">
        <v>2</v>
      </c>
      <c r="AR233" s="21">
        <v>41.94</v>
      </c>
      <c r="AS233" s="94">
        <v>87.72</v>
      </c>
      <c r="AT233" s="145">
        <f aca="true" t="shared" si="52" ref="AT233:AT241">AS233-AR233</f>
        <v>45.78</v>
      </c>
      <c r="AU233" s="20"/>
      <c r="AV233" s="234">
        <v>2</v>
      </c>
      <c r="AW233" s="235"/>
      <c r="AX233" s="246"/>
      <c r="AY233" s="236">
        <f aca="true" t="shared" si="53" ref="AY233:AY241">AX233-AW233</f>
        <v>0</v>
      </c>
      <c r="AZ233" s="20"/>
      <c r="BA233" s="234">
        <v>2</v>
      </c>
      <c r="BB233" s="235"/>
      <c r="BC233" s="246"/>
      <c r="BD233" s="236">
        <f aca="true" t="shared" si="54" ref="BD233:BD241">BC233-BB233</f>
        <v>0</v>
      </c>
      <c r="BE233" s="26"/>
    </row>
    <row r="234" spans="1:57" ht="12.75">
      <c r="A234" s="47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6"/>
      <c r="AF234" s="47"/>
      <c r="AG234" s="95">
        <v>3</v>
      </c>
      <c r="AH234" s="21">
        <v>34.43</v>
      </c>
      <c r="AI234" s="21">
        <v>70.37</v>
      </c>
      <c r="AJ234" s="27">
        <f t="shared" si="50"/>
        <v>35.940000000000005</v>
      </c>
      <c r="AK234" s="20"/>
      <c r="AL234" s="95">
        <v>3</v>
      </c>
      <c r="AM234" s="21">
        <v>38.28</v>
      </c>
      <c r="AN234" s="21">
        <v>78.28</v>
      </c>
      <c r="AO234" s="27">
        <f t="shared" si="51"/>
        <v>40</v>
      </c>
      <c r="AP234" s="20"/>
      <c r="AQ234" s="95">
        <v>3</v>
      </c>
      <c r="AR234" s="21">
        <v>42.15</v>
      </c>
      <c r="AS234" s="21">
        <v>87.73</v>
      </c>
      <c r="AT234" s="27">
        <f t="shared" si="52"/>
        <v>45.580000000000005</v>
      </c>
      <c r="AU234" s="20"/>
      <c r="AV234" s="234">
        <v>3</v>
      </c>
      <c r="AW234" s="235"/>
      <c r="AX234" s="235"/>
      <c r="AY234" s="236">
        <f t="shared" si="53"/>
        <v>0</v>
      </c>
      <c r="AZ234" s="20"/>
      <c r="BA234" s="234">
        <v>3</v>
      </c>
      <c r="BB234" s="235"/>
      <c r="BC234" s="235"/>
      <c r="BD234" s="236">
        <f t="shared" si="54"/>
        <v>0</v>
      </c>
      <c r="BE234" s="26"/>
    </row>
    <row r="235" spans="1:57" ht="12.75">
      <c r="A235" s="47"/>
      <c r="B235" s="20"/>
      <c r="C235" s="20"/>
      <c r="D235" s="20"/>
      <c r="E235" s="20" t="s">
        <v>200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6"/>
      <c r="AF235" s="47"/>
      <c r="AG235" s="95">
        <v>4</v>
      </c>
      <c r="AH235" s="171">
        <v>34.49</v>
      </c>
      <c r="AI235" s="171">
        <v>70.82</v>
      </c>
      <c r="AJ235" s="27">
        <f t="shared" si="50"/>
        <v>36.32999999999999</v>
      </c>
      <c r="AK235" s="20"/>
      <c r="AL235" s="95">
        <v>4</v>
      </c>
      <c r="AM235" s="171">
        <v>38.26</v>
      </c>
      <c r="AN235" s="171">
        <v>80.09</v>
      </c>
      <c r="AO235" s="27">
        <f t="shared" si="51"/>
        <v>41.830000000000005</v>
      </c>
      <c r="AP235" s="20"/>
      <c r="AQ235" s="95">
        <v>4</v>
      </c>
      <c r="AR235" s="171">
        <v>42.1</v>
      </c>
      <c r="AS235" s="171">
        <v>88</v>
      </c>
      <c r="AT235" s="27">
        <f t="shared" si="52"/>
        <v>45.9</v>
      </c>
      <c r="AU235" s="20"/>
      <c r="AV235" s="234">
        <v>4</v>
      </c>
      <c r="AW235" s="235"/>
      <c r="AX235" s="235"/>
      <c r="AY235" s="236">
        <f t="shared" si="53"/>
        <v>0</v>
      </c>
      <c r="AZ235" s="20"/>
      <c r="BA235" s="234">
        <v>4</v>
      </c>
      <c r="BB235" s="235"/>
      <c r="BC235" s="235"/>
      <c r="BD235" s="236">
        <f t="shared" si="54"/>
        <v>0</v>
      </c>
      <c r="BE235" s="26"/>
    </row>
    <row r="236" spans="1:57" ht="12.75">
      <c r="A236" s="47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6"/>
      <c r="AF236" s="47"/>
      <c r="AG236" s="95">
        <v>5</v>
      </c>
      <c r="AH236" s="21">
        <v>34.62</v>
      </c>
      <c r="AI236" s="21">
        <v>69.24</v>
      </c>
      <c r="AJ236" s="27">
        <f t="shared" si="50"/>
        <v>34.62</v>
      </c>
      <c r="AK236" s="20"/>
      <c r="AL236" s="95">
        <v>5</v>
      </c>
      <c r="AM236" s="21">
        <v>38.36</v>
      </c>
      <c r="AN236" s="21">
        <v>78.53</v>
      </c>
      <c r="AO236" s="27">
        <f t="shared" si="51"/>
        <v>40.17</v>
      </c>
      <c r="AP236" s="20"/>
      <c r="AQ236" s="95">
        <v>5</v>
      </c>
      <c r="AR236" s="21">
        <v>42.02</v>
      </c>
      <c r="AS236" s="21">
        <v>87.64</v>
      </c>
      <c r="AT236" s="27">
        <f t="shared" si="52"/>
        <v>45.62</v>
      </c>
      <c r="AU236" s="20"/>
      <c r="AV236" s="234">
        <v>5</v>
      </c>
      <c r="AW236" s="235"/>
      <c r="AX236" s="235"/>
      <c r="AY236" s="236">
        <f t="shared" si="53"/>
        <v>0</v>
      </c>
      <c r="AZ236" s="20"/>
      <c r="BA236" s="234">
        <v>5</v>
      </c>
      <c r="BB236" s="235"/>
      <c r="BC236" s="235"/>
      <c r="BD236" s="236">
        <f t="shared" si="54"/>
        <v>0</v>
      </c>
      <c r="BE236" s="26"/>
    </row>
    <row r="237" spans="1:57" ht="12.75">
      <c r="A237" s="47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6"/>
      <c r="AF237" s="47"/>
      <c r="AG237" s="95">
        <v>6</v>
      </c>
      <c r="AH237" s="21">
        <v>34.49</v>
      </c>
      <c r="AI237" s="21">
        <v>69.19</v>
      </c>
      <c r="AJ237" s="27">
        <f t="shared" si="50"/>
        <v>34.699999999999996</v>
      </c>
      <c r="AK237" s="20"/>
      <c r="AL237" s="95">
        <v>6</v>
      </c>
      <c r="AM237" s="21">
        <v>38.15</v>
      </c>
      <c r="AN237" s="21">
        <v>78.4</v>
      </c>
      <c r="AO237" s="27">
        <f t="shared" si="51"/>
        <v>40.25000000000001</v>
      </c>
      <c r="AP237" s="20"/>
      <c r="AQ237" s="95">
        <v>6</v>
      </c>
      <c r="AR237" s="21">
        <v>42.01</v>
      </c>
      <c r="AS237" s="21">
        <v>87.66</v>
      </c>
      <c r="AT237" s="27">
        <f t="shared" si="52"/>
        <v>45.65</v>
      </c>
      <c r="AU237" s="20"/>
      <c r="AV237" s="234">
        <v>6</v>
      </c>
      <c r="AW237" s="235"/>
      <c r="AX237" s="235"/>
      <c r="AY237" s="236">
        <f t="shared" si="53"/>
        <v>0</v>
      </c>
      <c r="AZ237" s="20"/>
      <c r="BA237" s="234">
        <v>6</v>
      </c>
      <c r="BB237" s="235"/>
      <c r="BC237" s="235"/>
      <c r="BD237" s="236">
        <f t="shared" si="54"/>
        <v>0</v>
      </c>
      <c r="BE237" s="26"/>
    </row>
    <row r="238" spans="1:57" ht="12.75">
      <c r="A238" s="47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6"/>
      <c r="AF238" s="47"/>
      <c r="AG238" s="95">
        <v>7</v>
      </c>
      <c r="AH238" s="21">
        <v>34.54</v>
      </c>
      <c r="AI238" s="21">
        <v>70.59</v>
      </c>
      <c r="AJ238" s="27">
        <f t="shared" si="50"/>
        <v>36.050000000000004</v>
      </c>
      <c r="AK238" s="20"/>
      <c r="AL238" s="95">
        <v>7</v>
      </c>
      <c r="AM238" s="21">
        <v>38.2</v>
      </c>
      <c r="AN238" s="21">
        <v>78.29</v>
      </c>
      <c r="AO238" s="27">
        <f t="shared" si="51"/>
        <v>40.09</v>
      </c>
      <c r="AP238" s="20"/>
      <c r="AQ238" s="95">
        <v>7</v>
      </c>
      <c r="AR238" s="21">
        <v>42.58</v>
      </c>
      <c r="AS238" s="21">
        <v>87.65</v>
      </c>
      <c r="AT238" s="27">
        <f t="shared" si="52"/>
        <v>45.07000000000001</v>
      </c>
      <c r="AU238" s="20"/>
      <c r="AV238" s="234">
        <v>7</v>
      </c>
      <c r="AW238" s="235"/>
      <c r="AX238" s="235"/>
      <c r="AY238" s="236">
        <f t="shared" si="53"/>
        <v>0</v>
      </c>
      <c r="AZ238" s="20"/>
      <c r="BA238" s="234">
        <v>7</v>
      </c>
      <c r="BB238" s="235"/>
      <c r="BC238" s="235"/>
      <c r="BD238" s="236">
        <f t="shared" si="54"/>
        <v>0</v>
      </c>
      <c r="BE238" s="26"/>
    </row>
    <row r="239" spans="1:57" ht="12.75">
      <c r="A239" s="47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6"/>
      <c r="AF239" s="47"/>
      <c r="AG239" s="95">
        <v>8</v>
      </c>
      <c r="AH239" s="21">
        <v>34.58</v>
      </c>
      <c r="AI239" s="21">
        <v>69.54</v>
      </c>
      <c r="AJ239" s="27">
        <f t="shared" si="50"/>
        <v>34.96000000000001</v>
      </c>
      <c r="AK239" s="20"/>
      <c r="AL239" s="95">
        <v>8</v>
      </c>
      <c r="AM239" s="21">
        <v>38.3</v>
      </c>
      <c r="AN239" s="21">
        <v>78.32</v>
      </c>
      <c r="AO239" s="27">
        <f t="shared" si="51"/>
        <v>40.019999999999996</v>
      </c>
      <c r="AP239" s="20"/>
      <c r="AQ239" s="95">
        <v>8</v>
      </c>
      <c r="AR239" s="21">
        <v>42.11</v>
      </c>
      <c r="AS239" s="21">
        <v>87.88</v>
      </c>
      <c r="AT239" s="27">
        <f t="shared" si="52"/>
        <v>45.769999999999996</v>
      </c>
      <c r="AU239" s="20"/>
      <c r="AV239" s="234">
        <v>8</v>
      </c>
      <c r="AW239" s="235"/>
      <c r="AX239" s="235"/>
      <c r="AY239" s="236">
        <f t="shared" si="53"/>
        <v>0</v>
      </c>
      <c r="AZ239" s="20"/>
      <c r="BA239" s="234">
        <v>8</v>
      </c>
      <c r="BB239" s="235"/>
      <c r="BC239" s="235"/>
      <c r="BD239" s="236">
        <f t="shared" si="54"/>
        <v>0</v>
      </c>
      <c r="BE239" s="26"/>
    </row>
    <row r="240" spans="1:57" ht="12.75">
      <c r="A240" s="47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6"/>
      <c r="AF240" s="47"/>
      <c r="AG240" s="95">
        <v>9</v>
      </c>
      <c r="AH240" s="21">
        <v>34.61</v>
      </c>
      <c r="AI240" s="21">
        <v>70.83</v>
      </c>
      <c r="AJ240" s="27">
        <f t="shared" si="50"/>
        <v>36.22</v>
      </c>
      <c r="AK240" s="20"/>
      <c r="AL240" s="95">
        <v>9</v>
      </c>
      <c r="AM240" s="21">
        <v>38.29</v>
      </c>
      <c r="AN240" s="21">
        <v>78.19</v>
      </c>
      <c r="AO240" s="27">
        <f t="shared" si="51"/>
        <v>39.9</v>
      </c>
      <c r="AP240" s="20"/>
      <c r="AQ240" s="95">
        <v>9</v>
      </c>
      <c r="AR240" s="21">
        <v>42.18</v>
      </c>
      <c r="AS240" s="21">
        <v>87.66</v>
      </c>
      <c r="AT240" s="27">
        <f t="shared" si="52"/>
        <v>45.48</v>
      </c>
      <c r="AU240" s="20"/>
      <c r="AV240" s="234">
        <v>9</v>
      </c>
      <c r="AW240" s="235"/>
      <c r="AX240" s="235"/>
      <c r="AY240" s="236">
        <f t="shared" si="53"/>
        <v>0</v>
      </c>
      <c r="AZ240" s="20"/>
      <c r="BA240" s="234">
        <v>9</v>
      </c>
      <c r="BB240" s="235"/>
      <c r="BC240" s="235"/>
      <c r="BD240" s="236">
        <f t="shared" si="54"/>
        <v>0</v>
      </c>
      <c r="BE240" s="26"/>
    </row>
    <row r="241" spans="1:57" ht="13.5" thickBot="1">
      <c r="A241" s="47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6"/>
      <c r="AF241" s="47"/>
      <c r="AG241" s="76">
        <v>10</v>
      </c>
      <c r="AH241" s="65">
        <v>34.46</v>
      </c>
      <c r="AI241" s="65">
        <v>70.76</v>
      </c>
      <c r="AJ241" s="66">
        <f t="shared" si="50"/>
        <v>36.300000000000004</v>
      </c>
      <c r="AK241" s="20"/>
      <c r="AL241" s="76">
        <v>10</v>
      </c>
      <c r="AM241" s="65">
        <v>38.3</v>
      </c>
      <c r="AN241" s="65">
        <v>78.59</v>
      </c>
      <c r="AO241" s="66">
        <f t="shared" si="51"/>
        <v>40.290000000000006</v>
      </c>
      <c r="AP241" s="20"/>
      <c r="AQ241" s="76">
        <v>10</v>
      </c>
      <c r="AR241" s="65">
        <v>42.03</v>
      </c>
      <c r="AS241" s="65">
        <v>87.61</v>
      </c>
      <c r="AT241" s="66">
        <f t="shared" si="52"/>
        <v>45.58</v>
      </c>
      <c r="AU241" s="20"/>
      <c r="AV241" s="237">
        <v>10</v>
      </c>
      <c r="AW241" s="238"/>
      <c r="AX241" s="238"/>
      <c r="AY241" s="239">
        <f t="shared" si="53"/>
        <v>0</v>
      </c>
      <c r="AZ241" s="20"/>
      <c r="BA241" s="237">
        <v>10</v>
      </c>
      <c r="BB241" s="238"/>
      <c r="BC241" s="238"/>
      <c r="BD241" s="239">
        <f t="shared" si="54"/>
        <v>0</v>
      </c>
      <c r="BE241" s="26"/>
    </row>
    <row r="242" spans="1:57" ht="13.5" thickBot="1">
      <c r="A242" s="47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6"/>
      <c r="AF242" s="47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6"/>
    </row>
    <row r="243" spans="1:57" ht="12.75">
      <c r="A243" s="47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6"/>
      <c r="AF243" s="47"/>
      <c r="AG243" s="188" t="s">
        <v>20</v>
      </c>
      <c r="AH243" s="208">
        <f>AVERAGE(AH232:AH241)</f>
        <v>34.197</v>
      </c>
      <c r="AI243" s="208">
        <f>AVERAGE(AI232:AI241)</f>
        <v>70.138</v>
      </c>
      <c r="AJ243" s="252">
        <f>AVERAGE(AJ232:AJ241)</f>
        <v>35.941</v>
      </c>
      <c r="AK243" s="20"/>
      <c r="AL243" s="188" t="s">
        <v>20</v>
      </c>
      <c r="AM243" s="208">
        <f>AVERAGE(AM232:AM241)</f>
        <v>38.319</v>
      </c>
      <c r="AN243" s="208">
        <f>AVERAGE(AN232:AN241)</f>
        <v>78.539</v>
      </c>
      <c r="AO243" s="252">
        <f>AVERAGE(AO232:AO241)</f>
        <v>40.22</v>
      </c>
      <c r="AP243" s="20"/>
      <c r="AQ243" s="188" t="s">
        <v>20</v>
      </c>
      <c r="AR243" s="208">
        <f>AVERAGE(AR232:AR241)</f>
        <v>42.13000000000001</v>
      </c>
      <c r="AS243" s="208">
        <f>AVERAGE(AS232:AS241)</f>
        <v>87.74</v>
      </c>
      <c r="AT243" s="252">
        <f>AVERAGE(AT232:AT241)</f>
        <v>45.61</v>
      </c>
      <c r="AU243" s="20"/>
      <c r="AV243" s="231" t="s">
        <v>20</v>
      </c>
      <c r="AW243" s="240" t="e">
        <f>AVERAGE(AW232:AW241)</f>
        <v>#DIV/0!</v>
      </c>
      <c r="AX243" s="240" t="e">
        <f>AVERAGE(AX232:AX241)</f>
        <v>#DIV/0!</v>
      </c>
      <c r="AY243" s="241">
        <f>AVERAGE(AY232:AY241)</f>
        <v>0</v>
      </c>
      <c r="AZ243" s="20"/>
      <c r="BA243" s="231" t="s">
        <v>20</v>
      </c>
      <c r="BB243" s="240" t="e">
        <f>AVERAGE(BB232:BB241)</f>
        <v>#DIV/0!</v>
      </c>
      <c r="BC243" s="240" t="e">
        <f>AVERAGE(BC232:BC241)</f>
        <v>#DIV/0!</v>
      </c>
      <c r="BD243" s="241">
        <f>AVERAGE(BD232:BD241)</f>
        <v>0</v>
      </c>
      <c r="BE243" s="26"/>
    </row>
    <row r="244" spans="1:57" ht="12.75">
      <c r="A244" s="47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6"/>
      <c r="AF244" s="47"/>
      <c r="AG244" s="189" t="s">
        <v>31</v>
      </c>
      <c r="AH244" s="209">
        <f>STDEV(AH232:AH241)</f>
        <v>0.6998737981471584</v>
      </c>
      <c r="AI244" s="209">
        <f>STDEV(AI232:AI241)</f>
        <v>0.7423356533408152</v>
      </c>
      <c r="AJ244" s="253">
        <f>STDEV(AJ232:AJ241)</f>
        <v>0.9807417827564093</v>
      </c>
      <c r="AK244" s="20"/>
      <c r="AL244" s="189" t="s">
        <v>31</v>
      </c>
      <c r="AM244" s="209">
        <f>STDEV(AM232:AM241)</f>
        <v>0.12467290536829198</v>
      </c>
      <c r="AN244" s="209">
        <f>STDEV(AN232:AN241)</f>
        <v>0.559174987518077</v>
      </c>
      <c r="AO244" s="253">
        <f>STDEV(AO232:AO241)</f>
        <v>0.5891802214376817</v>
      </c>
      <c r="AP244" s="20"/>
      <c r="AQ244" s="189" t="s">
        <v>31</v>
      </c>
      <c r="AR244" s="209">
        <f>STDEV(AR232:AR241)</f>
        <v>0.17694945919774877</v>
      </c>
      <c r="AS244" s="209">
        <f>STDEV(AS232:AS241)</f>
        <v>0.1280624847471823</v>
      </c>
      <c r="AT244" s="253">
        <f>STDEV(AT232:AT241)</f>
        <v>0.22464787260752128</v>
      </c>
      <c r="AU244" s="20"/>
      <c r="AV244" s="234" t="s">
        <v>31</v>
      </c>
      <c r="AW244" s="242" t="e">
        <f>STDEV(AW232:AW241)</f>
        <v>#DIV/0!</v>
      </c>
      <c r="AX244" s="242" t="e">
        <f>STDEV(AX232:AX241)</f>
        <v>#DIV/0!</v>
      </c>
      <c r="AY244" s="243">
        <f>STDEV(AY232:AY241)</f>
        <v>0</v>
      </c>
      <c r="AZ244" s="20"/>
      <c r="BA244" s="234" t="s">
        <v>31</v>
      </c>
      <c r="BB244" s="242" t="e">
        <f>STDEV(BB232:BB241)</f>
        <v>#DIV/0!</v>
      </c>
      <c r="BC244" s="242" t="e">
        <f>STDEV(BC232:BC241)</f>
        <v>#DIV/0!</v>
      </c>
      <c r="BD244" s="243">
        <f>STDEV(BD232:BD241)</f>
        <v>0</v>
      </c>
      <c r="BE244" s="26"/>
    </row>
    <row r="245" spans="1:57" ht="13.5" thickBot="1">
      <c r="A245" s="47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6"/>
      <c r="AF245" s="47"/>
      <c r="AG245" s="96" t="s">
        <v>32</v>
      </c>
      <c r="AH245" s="210">
        <f>AH244/SQRT(10)</f>
        <v>0.22131952768179528</v>
      </c>
      <c r="AI245" s="210">
        <f>AI244/SQRT(10)</f>
        <v>0.2347471452906158</v>
      </c>
      <c r="AJ245" s="254">
        <f>AJ244/SQRT(10)</f>
        <v>0.31013778300043027</v>
      </c>
      <c r="AK245" s="20"/>
      <c r="AL245" s="96" t="s">
        <v>32</v>
      </c>
      <c r="AM245" s="210">
        <f>AM244/SQRT(10)</f>
        <v>0.03942503434744361</v>
      </c>
      <c r="AN245" s="210">
        <f>AN244/SQRT(10)</f>
        <v>0.17682665711533474</v>
      </c>
      <c r="AO245" s="254">
        <f>AO244/SQRT(10)</f>
        <v>0.18631514520654394</v>
      </c>
      <c r="AP245" s="20"/>
      <c r="AQ245" s="96" t="s">
        <v>32</v>
      </c>
      <c r="AR245" s="210">
        <f>AR244/SQRT(10)</f>
        <v>0.05595633217999171</v>
      </c>
      <c r="AS245" s="210">
        <f>AS244/SQRT(10)</f>
        <v>0.040496913462166835</v>
      </c>
      <c r="AT245" s="254">
        <f>AT244/SQRT(10)</f>
        <v>0.07103989489511166</v>
      </c>
      <c r="AU245" s="20"/>
      <c r="AV245" s="237" t="s">
        <v>32</v>
      </c>
      <c r="AW245" s="244" t="e">
        <f>AW244/SQRT(10)</f>
        <v>#DIV/0!</v>
      </c>
      <c r="AX245" s="244" t="e">
        <f>AX244/SQRT(10)</f>
        <v>#DIV/0!</v>
      </c>
      <c r="AY245" s="245">
        <f>AY244/SQRT(10)</f>
        <v>0</v>
      </c>
      <c r="AZ245" s="20"/>
      <c r="BA245" s="237" t="s">
        <v>32</v>
      </c>
      <c r="BB245" s="244" t="e">
        <f>BB244/SQRT(10)</f>
        <v>#DIV/0!</v>
      </c>
      <c r="BC245" s="244" t="e">
        <f>BC244/SQRT(10)</f>
        <v>#DIV/0!</v>
      </c>
      <c r="BD245" s="245">
        <f>BD244/SQRT(10)</f>
        <v>0</v>
      </c>
      <c r="BE245" s="26"/>
    </row>
    <row r="246" spans="1:57" ht="12.75">
      <c r="A246" s="47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6"/>
      <c r="AF246" s="47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6"/>
    </row>
    <row r="247" spans="1:57" ht="12.75">
      <c r="A247" s="47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6"/>
      <c r="AF247" s="47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6"/>
    </row>
    <row r="248" spans="1:57" ht="12.75">
      <c r="A248" s="47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6"/>
      <c r="AF248" s="47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6"/>
    </row>
    <row r="249" spans="1:57" ht="12.75">
      <c r="A249" s="47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6"/>
      <c r="AF249" s="47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6"/>
    </row>
    <row r="250" spans="1:57" ht="13.5" thickBot="1">
      <c r="A250" s="47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6"/>
      <c r="AF250" s="47"/>
      <c r="AG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6"/>
    </row>
    <row r="251" spans="1:57" ht="13.5" thickBot="1">
      <c r="A251" s="47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6"/>
      <c r="AF251" s="47"/>
      <c r="AG251" s="152" t="s">
        <v>195</v>
      </c>
      <c r="AH251" s="115" t="s">
        <v>191</v>
      </c>
      <c r="AI251" s="117" t="s">
        <v>193</v>
      </c>
      <c r="AJ251" s="115" t="s">
        <v>192</v>
      </c>
      <c r="AK251" s="117" t="s">
        <v>193</v>
      </c>
      <c r="AL251" s="115" t="s">
        <v>194</v>
      </c>
      <c r="AM251" s="117" t="s">
        <v>193</v>
      </c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6"/>
    </row>
    <row r="252" spans="1:57" ht="12.75">
      <c r="A252" s="47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6"/>
      <c r="AF252" s="47"/>
      <c r="AG252" s="153">
        <v>1</v>
      </c>
      <c r="AH252" s="77" t="s">
        <v>196</v>
      </c>
      <c r="AI252" s="70" t="s">
        <v>196</v>
      </c>
      <c r="AJ252" s="77" t="s">
        <v>196</v>
      </c>
      <c r="AK252" s="70" t="s">
        <v>196</v>
      </c>
      <c r="AL252" s="77" t="s">
        <v>196</v>
      </c>
      <c r="AM252" s="70" t="s">
        <v>196</v>
      </c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6"/>
    </row>
    <row r="253" spans="1:57" ht="12.75">
      <c r="A253" s="47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6"/>
      <c r="AF253" s="47"/>
      <c r="AG253" s="81">
        <v>2</v>
      </c>
      <c r="AH253" s="255">
        <f>AH220</f>
        <v>15.257</v>
      </c>
      <c r="AI253" s="149">
        <f>AH221</f>
        <v>0.6299567886415318</v>
      </c>
      <c r="AJ253" s="255">
        <f>AJ220</f>
        <v>16.291999999999998</v>
      </c>
      <c r="AK253" s="149">
        <f>AJ221</f>
        <v>0.6874073674968308</v>
      </c>
      <c r="AL253" s="255">
        <f>AI220</f>
        <v>31.548999999999996</v>
      </c>
      <c r="AM253" s="149">
        <f>AI221</f>
        <v>0.12810152224068308</v>
      </c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6"/>
    </row>
    <row r="254" spans="1:57" ht="12.75">
      <c r="A254" s="47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6"/>
      <c r="AF254" s="47"/>
      <c r="AG254" s="81">
        <v>3</v>
      </c>
      <c r="AH254" s="255">
        <f>AM220</f>
        <v>17.544</v>
      </c>
      <c r="AI254" s="149">
        <f>AM221</f>
        <v>0.18839674448715146</v>
      </c>
      <c r="AJ254" s="255">
        <f>AO220</f>
        <v>16.464</v>
      </c>
      <c r="AK254" s="149">
        <f>AO221</f>
        <v>0.23646470255739255</v>
      </c>
      <c r="AL254" s="255">
        <f>AN220</f>
        <v>34.008</v>
      </c>
      <c r="AM254" s="149">
        <f>AN221</f>
        <v>0.16877335229347734</v>
      </c>
      <c r="AO254" s="20"/>
      <c r="AP254" s="20" t="s">
        <v>257</v>
      </c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6"/>
    </row>
    <row r="255" spans="1:57" ht="12.75">
      <c r="A255" s="47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6"/>
      <c r="AF255" s="47"/>
      <c r="AG255" s="81">
        <v>4</v>
      </c>
      <c r="AH255" s="255">
        <f>AR220</f>
        <v>21.500999999999998</v>
      </c>
      <c r="AI255" s="110">
        <f>AR221</f>
        <v>0.12670613420277155</v>
      </c>
      <c r="AJ255" s="255">
        <f>AT220</f>
        <v>23.148999999999997</v>
      </c>
      <c r="AK255" s="110">
        <f>AT221</f>
        <v>0.5710117725970321</v>
      </c>
      <c r="AL255" s="255">
        <f>AS220</f>
        <v>44.65</v>
      </c>
      <c r="AM255" s="110">
        <f>AS221</f>
        <v>0.49141518992482586</v>
      </c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6"/>
    </row>
    <row r="256" spans="1:57" ht="12.75">
      <c r="A256" s="47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6"/>
      <c r="AF256" s="47"/>
      <c r="AG256" s="81">
        <v>5</v>
      </c>
      <c r="AH256" s="255">
        <f>AW220</f>
        <v>26.923000000000002</v>
      </c>
      <c r="AI256" s="110">
        <f>AW221</f>
        <v>0.32052214345384256</v>
      </c>
      <c r="AJ256" s="255">
        <f>AY220</f>
        <v>25.454</v>
      </c>
      <c r="AK256" s="110">
        <f>AY221</f>
        <v>0.3018167214276669</v>
      </c>
      <c r="AL256" s="255">
        <f>AX220</f>
        <v>52.37700000000001</v>
      </c>
      <c r="AM256" s="110">
        <f>AX221</f>
        <v>0.11314199534344133</v>
      </c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6"/>
    </row>
    <row r="257" spans="1:57" ht="12.75">
      <c r="A257" s="47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6"/>
      <c r="AF257" s="47"/>
      <c r="AG257" s="81">
        <v>6</v>
      </c>
      <c r="AH257" s="255">
        <f>BB220</f>
        <v>29.261000000000003</v>
      </c>
      <c r="AI257" s="110">
        <f>BB221</f>
        <v>0.541345032714212</v>
      </c>
      <c r="AJ257" s="255">
        <f>BD220</f>
        <v>29.325</v>
      </c>
      <c r="AK257" s="110">
        <f>BD221</f>
        <v>0.926429825848883</v>
      </c>
      <c r="AL257" s="255">
        <f>BC220</f>
        <v>58.586</v>
      </c>
      <c r="AM257" s="110">
        <f>BC221</f>
        <v>0.6679520940902189</v>
      </c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6"/>
    </row>
    <row r="258" spans="1:57" ht="12.75">
      <c r="A258" s="47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6"/>
      <c r="AF258" s="47"/>
      <c r="AG258" s="81">
        <v>7</v>
      </c>
      <c r="AH258" s="255">
        <f>AH243</f>
        <v>34.197</v>
      </c>
      <c r="AI258" s="110">
        <f>AH244</f>
        <v>0.6998737981471584</v>
      </c>
      <c r="AJ258" s="255">
        <f>AJ243</f>
        <v>35.941</v>
      </c>
      <c r="AK258" s="110">
        <f>AJ244</f>
        <v>0.9807417827564093</v>
      </c>
      <c r="AL258" s="255">
        <f>AI243</f>
        <v>70.138</v>
      </c>
      <c r="AM258" s="110">
        <f>AI244</f>
        <v>0.7423356533408152</v>
      </c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6"/>
    </row>
    <row r="259" spans="1:57" ht="12.75">
      <c r="A259" s="47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6"/>
      <c r="AF259" s="47"/>
      <c r="AG259" s="81">
        <v>8</v>
      </c>
      <c r="AH259" s="255">
        <f>AM243</f>
        <v>38.319</v>
      </c>
      <c r="AI259" s="110">
        <f>AM244</f>
        <v>0.12467290536829198</v>
      </c>
      <c r="AJ259" s="255">
        <f>AO243</f>
        <v>40.22</v>
      </c>
      <c r="AK259" s="110">
        <f>AO244</f>
        <v>0.5891802214376817</v>
      </c>
      <c r="AL259" s="255">
        <f>AN243</f>
        <v>78.539</v>
      </c>
      <c r="AM259" s="110">
        <f>AN244</f>
        <v>0.559174987518077</v>
      </c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6"/>
    </row>
    <row r="260" spans="1:57" ht="12.75">
      <c r="A260" s="47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6"/>
      <c r="AF260" s="47"/>
      <c r="AG260" s="81">
        <v>9</v>
      </c>
      <c r="AH260" s="255">
        <f>AR243</f>
        <v>42.13000000000001</v>
      </c>
      <c r="AI260" s="110">
        <f>AR244</f>
        <v>0.17694945919774877</v>
      </c>
      <c r="AJ260" s="255">
        <f>AT243</f>
        <v>45.61</v>
      </c>
      <c r="AK260" s="110">
        <f>AT244</f>
        <v>0.22464787260752128</v>
      </c>
      <c r="AL260" s="255">
        <f>AS243</f>
        <v>87.74</v>
      </c>
      <c r="AM260" s="110">
        <f>AS244</f>
        <v>0.1280624847471823</v>
      </c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6"/>
    </row>
    <row r="261" spans="1:57" ht="13.5" thickBot="1">
      <c r="A261" s="47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6"/>
      <c r="AF261" s="47"/>
      <c r="AG261" s="154">
        <v>10</v>
      </c>
      <c r="AH261" s="256" t="s">
        <v>196</v>
      </c>
      <c r="AI261" s="66" t="s">
        <v>196</v>
      </c>
      <c r="AJ261" s="76" t="s">
        <v>196</v>
      </c>
      <c r="AK261" s="66" t="s">
        <v>196</v>
      </c>
      <c r="AL261" s="256" t="s">
        <v>196</v>
      </c>
      <c r="AM261" s="66" t="s">
        <v>196</v>
      </c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6"/>
    </row>
    <row r="262" spans="1:57" ht="13.5" thickBot="1">
      <c r="A262" s="47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6"/>
      <c r="AF262" s="47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6"/>
    </row>
    <row r="263" spans="1:57" ht="13.5" thickBot="1">
      <c r="A263" s="48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50"/>
      <c r="AF263" s="47"/>
      <c r="AG263" s="152" t="s">
        <v>20</v>
      </c>
      <c r="AH263" s="115" t="s">
        <v>258</v>
      </c>
      <c r="AI263" s="257">
        <f>AVERAGE(AI253:AI260)</f>
        <v>0.35105287577658856</v>
      </c>
      <c r="AJ263" s="115" t="s">
        <v>258</v>
      </c>
      <c r="AK263" s="257">
        <f>AVERAGE(AK253:AK260)</f>
        <v>0.5647125333411771</v>
      </c>
      <c r="AL263" s="115" t="s">
        <v>258</v>
      </c>
      <c r="AM263" s="257">
        <f>AVERAGE(AM253:AM260)</f>
        <v>0.3748696599373401</v>
      </c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6"/>
    </row>
    <row r="264" spans="32:57" ht="12.75">
      <c r="AF264" s="47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6"/>
    </row>
    <row r="265" spans="32:57" ht="13.5" thickBot="1">
      <c r="AF265" s="47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6"/>
    </row>
    <row r="266" spans="10:57" ht="13.5" thickBot="1">
      <c r="J266" s="324" t="s">
        <v>259</v>
      </c>
      <c r="K266" s="120"/>
      <c r="L266" s="120"/>
      <c r="M266" s="12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2"/>
      <c r="AF266" s="47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6"/>
    </row>
    <row r="267" spans="10:57" ht="12.75">
      <c r="J267" s="47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6"/>
      <c r="AF267" s="47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6"/>
    </row>
    <row r="268" spans="10:57" ht="13.5" thickBot="1">
      <c r="J268" s="47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6"/>
      <c r="AF268" s="47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6"/>
    </row>
    <row r="269" spans="10:57" ht="13.5" thickBot="1">
      <c r="J269" s="47"/>
      <c r="K269" s="274" t="s">
        <v>218</v>
      </c>
      <c r="L269" s="275"/>
      <c r="M269" s="195"/>
      <c r="N269" s="195"/>
      <c r="O269" s="94"/>
      <c r="P269" s="274" t="s">
        <v>253</v>
      </c>
      <c r="Q269" s="275"/>
      <c r="R269" s="195"/>
      <c r="S269" s="195"/>
      <c r="T269" s="94"/>
      <c r="U269" s="274" t="s">
        <v>220</v>
      </c>
      <c r="V269" s="275"/>
      <c r="W269" s="195"/>
      <c r="X269" s="195"/>
      <c r="Y269" s="94"/>
      <c r="Z269" s="274" t="s">
        <v>221</v>
      </c>
      <c r="AA269" s="275"/>
      <c r="AB269" s="195"/>
      <c r="AC269" s="195"/>
      <c r="AD269" s="26"/>
      <c r="AF269" s="47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6"/>
    </row>
    <row r="270" spans="10:57" ht="12.75">
      <c r="J270" s="47"/>
      <c r="K270" s="188" t="s">
        <v>5</v>
      </c>
      <c r="L270" s="173" t="s">
        <v>38</v>
      </c>
      <c r="M270" s="173" t="s">
        <v>216</v>
      </c>
      <c r="N270" s="174" t="s">
        <v>39</v>
      </c>
      <c r="O270" s="94"/>
      <c r="P270" s="188" t="s">
        <v>5</v>
      </c>
      <c r="Q270" s="173" t="s">
        <v>38</v>
      </c>
      <c r="R270" s="173" t="s">
        <v>216</v>
      </c>
      <c r="S270" s="174" t="s">
        <v>39</v>
      </c>
      <c r="T270" s="94"/>
      <c r="U270" s="188" t="s">
        <v>5</v>
      </c>
      <c r="V270" s="173" t="s">
        <v>38</v>
      </c>
      <c r="W270" s="173" t="s">
        <v>216</v>
      </c>
      <c r="X270" s="174" t="s">
        <v>39</v>
      </c>
      <c r="Y270" s="94"/>
      <c r="Z270" s="188" t="s">
        <v>5</v>
      </c>
      <c r="AA270" s="173" t="s">
        <v>38</v>
      </c>
      <c r="AB270" s="173" t="s">
        <v>216</v>
      </c>
      <c r="AC270" s="174" t="s">
        <v>39</v>
      </c>
      <c r="AD270" s="26"/>
      <c r="AF270" s="47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6"/>
    </row>
    <row r="271" spans="10:57" ht="13.5" thickBot="1">
      <c r="J271" s="47"/>
      <c r="K271" s="189">
        <v>1</v>
      </c>
      <c r="L271" s="171"/>
      <c r="M271" s="171"/>
      <c r="N271" s="145">
        <f>M271-L271</f>
        <v>0</v>
      </c>
      <c r="O271" s="94"/>
      <c r="P271" s="189">
        <v>1</v>
      </c>
      <c r="Q271" s="171"/>
      <c r="R271" s="171"/>
      <c r="S271" s="145">
        <f>R271-Q271</f>
        <v>0</v>
      </c>
      <c r="T271" s="94"/>
      <c r="U271" s="189">
        <v>1</v>
      </c>
      <c r="V271" s="171"/>
      <c r="W271" s="171"/>
      <c r="X271" s="145">
        <f>W271-V271</f>
        <v>0</v>
      </c>
      <c r="Y271" s="94"/>
      <c r="Z271" s="189">
        <v>1</v>
      </c>
      <c r="AA271" s="171"/>
      <c r="AB271" s="171"/>
      <c r="AC271" s="145">
        <f>AB271-AA271</f>
        <v>0</v>
      </c>
      <c r="AD271" s="26"/>
      <c r="AF271" s="48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50"/>
    </row>
    <row r="272" spans="10:30" ht="12.75">
      <c r="J272" s="47"/>
      <c r="K272" s="189">
        <v>2</v>
      </c>
      <c r="L272" s="171"/>
      <c r="M272" s="94"/>
      <c r="N272" s="145">
        <f aca="true" t="shared" si="55" ref="N272:N280">M272-L272</f>
        <v>0</v>
      </c>
      <c r="O272" s="94"/>
      <c r="P272" s="189">
        <v>2</v>
      </c>
      <c r="Q272" s="171"/>
      <c r="R272" s="94"/>
      <c r="S272" s="145">
        <f aca="true" t="shared" si="56" ref="S272:S280">R272-Q272</f>
        <v>0</v>
      </c>
      <c r="T272" s="94"/>
      <c r="U272" s="189">
        <v>2</v>
      </c>
      <c r="V272" s="171"/>
      <c r="W272" s="94"/>
      <c r="X272" s="145">
        <f aca="true" t="shared" si="57" ref="X272:X280">W272-V272</f>
        <v>0</v>
      </c>
      <c r="Y272" s="94"/>
      <c r="Z272" s="189">
        <v>2</v>
      </c>
      <c r="AA272" s="171"/>
      <c r="AB272" s="94"/>
      <c r="AC272" s="145">
        <f aca="true" t="shared" si="58" ref="AC272:AC280">AB272-AA272</f>
        <v>0</v>
      </c>
      <c r="AD272" s="26"/>
    </row>
    <row r="273" spans="10:30" ht="12.75">
      <c r="J273" s="47"/>
      <c r="K273" s="189">
        <v>3</v>
      </c>
      <c r="L273" s="171"/>
      <c r="M273" s="171"/>
      <c r="N273" s="145">
        <f t="shared" si="55"/>
        <v>0</v>
      </c>
      <c r="O273" s="94"/>
      <c r="P273" s="189">
        <v>3</v>
      </c>
      <c r="Q273" s="171"/>
      <c r="R273" s="171"/>
      <c r="S273" s="145">
        <f t="shared" si="56"/>
        <v>0</v>
      </c>
      <c r="T273" s="94"/>
      <c r="U273" s="189">
        <v>3</v>
      </c>
      <c r="V273" s="171"/>
      <c r="W273" s="171"/>
      <c r="X273" s="145">
        <f t="shared" si="57"/>
        <v>0</v>
      </c>
      <c r="Y273" s="94"/>
      <c r="Z273" s="189">
        <v>3</v>
      </c>
      <c r="AA273" s="171"/>
      <c r="AB273" s="171"/>
      <c r="AC273" s="145">
        <f t="shared" si="58"/>
        <v>0</v>
      </c>
      <c r="AD273" s="26"/>
    </row>
    <row r="274" spans="10:30" ht="12.75">
      <c r="J274" s="47"/>
      <c r="K274" s="189">
        <v>4</v>
      </c>
      <c r="L274" s="171"/>
      <c r="M274" s="171"/>
      <c r="N274" s="145">
        <f t="shared" si="55"/>
        <v>0</v>
      </c>
      <c r="O274" s="94"/>
      <c r="P274" s="189">
        <v>4</v>
      </c>
      <c r="Q274" s="171"/>
      <c r="R274" s="171"/>
      <c r="S274" s="145">
        <f t="shared" si="56"/>
        <v>0</v>
      </c>
      <c r="T274" s="94"/>
      <c r="U274" s="189">
        <v>4</v>
      </c>
      <c r="V274" s="171"/>
      <c r="W274" s="171"/>
      <c r="X274" s="145">
        <f t="shared" si="57"/>
        <v>0</v>
      </c>
      <c r="Y274" s="94"/>
      <c r="Z274" s="189">
        <v>4</v>
      </c>
      <c r="AA274" s="171"/>
      <c r="AB274" s="171"/>
      <c r="AC274" s="145">
        <f t="shared" si="58"/>
        <v>0</v>
      </c>
      <c r="AD274" s="26"/>
    </row>
    <row r="275" spans="10:30" ht="12.75">
      <c r="J275" s="47"/>
      <c r="K275" s="189">
        <v>5</v>
      </c>
      <c r="L275" s="171"/>
      <c r="M275" s="171"/>
      <c r="N275" s="145">
        <f t="shared" si="55"/>
        <v>0</v>
      </c>
      <c r="O275" s="94"/>
      <c r="P275" s="189">
        <v>5</v>
      </c>
      <c r="Q275" s="171"/>
      <c r="R275" s="171"/>
      <c r="S275" s="145">
        <f t="shared" si="56"/>
        <v>0</v>
      </c>
      <c r="T275" s="94"/>
      <c r="U275" s="189">
        <v>5</v>
      </c>
      <c r="V275" s="171"/>
      <c r="W275" s="171"/>
      <c r="X275" s="145">
        <f t="shared" si="57"/>
        <v>0</v>
      </c>
      <c r="Y275" s="94"/>
      <c r="Z275" s="189">
        <v>5</v>
      </c>
      <c r="AA275" s="171"/>
      <c r="AB275" s="171"/>
      <c r="AC275" s="145">
        <f t="shared" si="58"/>
        <v>0</v>
      </c>
      <c r="AD275" s="26"/>
    </row>
    <row r="276" spans="10:30" ht="12.75">
      <c r="J276" s="47"/>
      <c r="K276" s="189">
        <v>6</v>
      </c>
      <c r="L276" s="171"/>
      <c r="M276" s="171"/>
      <c r="N276" s="145">
        <f t="shared" si="55"/>
        <v>0</v>
      </c>
      <c r="O276" s="94"/>
      <c r="P276" s="189">
        <v>6</v>
      </c>
      <c r="Q276" s="171"/>
      <c r="R276" s="171"/>
      <c r="S276" s="145">
        <f t="shared" si="56"/>
        <v>0</v>
      </c>
      <c r="T276" s="94"/>
      <c r="U276" s="189">
        <v>6</v>
      </c>
      <c r="V276" s="171"/>
      <c r="W276" s="171"/>
      <c r="X276" s="145">
        <f t="shared" si="57"/>
        <v>0</v>
      </c>
      <c r="Y276" s="94"/>
      <c r="Z276" s="189">
        <v>6</v>
      </c>
      <c r="AA276" s="171"/>
      <c r="AB276" s="171"/>
      <c r="AC276" s="145">
        <f t="shared" si="58"/>
        <v>0</v>
      </c>
      <c r="AD276" s="26"/>
    </row>
    <row r="277" spans="10:30" ht="12.75">
      <c r="J277" s="47"/>
      <c r="K277" s="189">
        <v>7</v>
      </c>
      <c r="L277" s="171"/>
      <c r="M277" s="171"/>
      <c r="N277" s="145">
        <f t="shared" si="55"/>
        <v>0</v>
      </c>
      <c r="O277" s="94"/>
      <c r="P277" s="189">
        <v>7</v>
      </c>
      <c r="Q277" s="171"/>
      <c r="R277" s="171"/>
      <c r="S277" s="145">
        <f t="shared" si="56"/>
        <v>0</v>
      </c>
      <c r="T277" s="94"/>
      <c r="U277" s="189">
        <v>7</v>
      </c>
      <c r="V277" s="171"/>
      <c r="W277" s="171"/>
      <c r="X277" s="145">
        <f t="shared" si="57"/>
        <v>0</v>
      </c>
      <c r="Y277" s="94"/>
      <c r="Z277" s="189">
        <v>7</v>
      </c>
      <c r="AA277" s="171"/>
      <c r="AB277" s="171"/>
      <c r="AC277" s="145">
        <f t="shared" si="58"/>
        <v>0</v>
      </c>
      <c r="AD277" s="26"/>
    </row>
    <row r="278" spans="10:30" ht="12.75">
      <c r="J278" s="47"/>
      <c r="K278" s="189">
        <v>8</v>
      </c>
      <c r="L278" s="171"/>
      <c r="M278" s="171"/>
      <c r="N278" s="145">
        <f t="shared" si="55"/>
        <v>0</v>
      </c>
      <c r="O278" s="94"/>
      <c r="P278" s="189">
        <v>8</v>
      </c>
      <c r="Q278" s="171"/>
      <c r="R278" s="171"/>
      <c r="S278" s="145">
        <f t="shared" si="56"/>
        <v>0</v>
      </c>
      <c r="T278" s="94"/>
      <c r="U278" s="189">
        <v>8</v>
      </c>
      <c r="V278" s="171"/>
      <c r="W278" s="171"/>
      <c r="X278" s="145">
        <f t="shared" si="57"/>
        <v>0</v>
      </c>
      <c r="Y278" s="94"/>
      <c r="Z278" s="189">
        <v>8</v>
      </c>
      <c r="AA278" s="171"/>
      <c r="AB278" s="171"/>
      <c r="AC278" s="145">
        <f t="shared" si="58"/>
        <v>0</v>
      </c>
      <c r="AD278" s="26"/>
    </row>
    <row r="279" spans="10:30" ht="12.75">
      <c r="J279" s="47"/>
      <c r="K279" s="189">
        <v>9</v>
      </c>
      <c r="L279" s="171"/>
      <c r="M279" s="171"/>
      <c r="N279" s="145">
        <f t="shared" si="55"/>
        <v>0</v>
      </c>
      <c r="O279" s="94"/>
      <c r="P279" s="189">
        <v>9</v>
      </c>
      <c r="Q279" s="171"/>
      <c r="R279" s="171"/>
      <c r="S279" s="145">
        <f t="shared" si="56"/>
        <v>0</v>
      </c>
      <c r="T279" s="94"/>
      <c r="U279" s="189">
        <v>9</v>
      </c>
      <c r="V279" s="171"/>
      <c r="W279" s="171"/>
      <c r="X279" s="145">
        <f t="shared" si="57"/>
        <v>0</v>
      </c>
      <c r="Y279" s="94"/>
      <c r="Z279" s="189">
        <v>9</v>
      </c>
      <c r="AA279" s="171"/>
      <c r="AB279" s="171"/>
      <c r="AC279" s="145">
        <f t="shared" si="58"/>
        <v>0</v>
      </c>
      <c r="AD279" s="26"/>
    </row>
    <row r="280" spans="10:30" ht="13.5" thickBot="1">
      <c r="J280" s="47"/>
      <c r="K280" s="96">
        <v>10</v>
      </c>
      <c r="L280" s="323"/>
      <c r="M280" s="323"/>
      <c r="N280" s="97">
        <f t="shared" si="55"/>
        <v>0</v>
      </c>
      <c r="O280" s="94"/>
      <c r="P280" s="96">
        <v>10</v>
      </c>
      <c r="Q280" s="323"/>
      <c r="R280" s="323"/>
      <c r="S280" s="97">
        <f t="shared" si="56"/>
        <v>0</v>
      </c>
      <c r="T280" s="94"/>
      <c r="U280" s="96">
        <v>10</v>
      </c>
      <c r="V280" s="323"/>
      <c r="W280" s="323"/>
      <c r="X280" s="97">
        <f t="shared" si="57"/>
        <v>0</v>
      </c>
      <c r="Y280" s="94"/>
      <c r="Z280" s="96">
        <v>10</v>
      </c>
      <c r="AA280" s="323"/>
      <c r="AB280" s="323"/>
      <c r="AC280" s="97">
        <f t="shared" si="58"/>
        <v>0</v>
      </c>
      <c r="AD280" s="26"/>
    </row>
    <row r="281" spans="10:30" ht="13.5" thickBot="1">
      <c r="J281" s="47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26"/>
    </row>
    <row r="282" spans="10:30" ht="12.75">
      <c r="J282" s="47"/>
      <c r="K282" s="188" t="s">
        <v>20</v>
      </c>
      <c r="L282" s="190" t="e">
        <f>AVERAGE(L271:L280)</f>
        <v>#DIV/0!</v>
      </c>
      <c r="M282" s="190" t="e">
        <f>AVERAGE(M271:M280)</f>
        <v>#DIV/0!</v>
      </c>
      <c r="N282" s="191">
        <f>AVERAGE(N271:N280)</f>
        <v>0</v>
      </c>
      <c r="O282" s="94"/>
      <c r="P282" s="188" t="s">
        <v>20</v>
      </c>
      <c r="Q282" s="190" t="e">
        <f>AVERAGE(Q271:Q280)</f>
        <v>#DIV/0!</v>
      </c>
      <c r="R282" s="190" t="e">
        <f>AVERAGE(R271:R280)</f>
        <v>#DIV/0!</v>
      </c>
      <c r="S282" s="191">
        <f>AVERAGE(S271:S280)</f>
        <v>0</v>
      </c>
      <c r="T282" s="94"/>
      <c r="U282" s="188" t="s">
        <v>20</v>
      </c>
      <c r="V282" s="190" t="e">
        <f>AVERAGE(V271:V280)</f>
        <v>#DIV/0!</v>
      </c>
      <c r="W282" s="190" t="e">
        <f>AVERAGE(W271:W280)</f>
        <v>#DIV/0!</v>
      </c>
      <c r="X282" s="191">
        <f>AVERAGE(X271:X280)</f>
        <v>0</v>
      </c>
      <c r="Y282" s="94"/>
      <c r="Z282" s="188" t="s">
        <v>20</v>
      </c>
      <c r="AA282" s="190" t="e">
        <f>AVERAGE(AA271:AA280)</f>
        <v>#DIV/0!</v>
      </c>
      <c r="AB282" s="190" t="e">
        <f>AVERAGE(AB271:AB280)</f>
        <v>#DIV/0!</v>
      </c>
      <c r="AC282" s="191">
        <f>AVERAGE(AC271:AC280)</f>
        <v>0</v>
      </c>
      <c r="AD282" s="26"/>
    </row>
    <row r="283" spans="10:30" ht="12.75">
      <c r="J283" s="47"/>
      <c r="K283" s="189" t="s">
        <v>31</v>
      </c>
      <c r="L283" s="136" t="e">
        <f>STDEV(L271:L280)</f>
        <v>#DIV/0!</v>
      </c>
      <c r="M283" s="136" t="e">
        <f>STDEV(M271:M280)</f>
        <v>#DIV/0!</v>
      </c>
      <c r="N283" s="192">
        <f>STDEV(N271:N280)</f>
        <v>0</v>
      </c>
      <c r="O283" s="94"/>
      <c r="P283" s="189" t="s">
        <v>31</v>
      </c>
      <c r="Q283" s="136" t="e">
        <f>STDEV(Q271:Q280)</f>
        <v>#DIV/0!</v>
      </c>
      <c r="R283" s="136" t="e">
        <f>STDEV(R271:R280)</f>
        <v>#DIV/0!</v>
      </c>
      <c r="S283" s="192">
        <f>STDEV(S271:S280)</f>
        <v>0</v>
      </c>
      <c r="T283" s="94"/>
      <c r="U283" s="189" t="s">
        <v>31</v>
      </c>
      <c r="V283" s="136" t="e">
        <f>STDEV(V271:V280)</f>
        <v>#DIV/0!</v>
      </c>
      <c r="W283" s="136" t="e">
        <f>STDEV(W271:W280)</f>
        <v>#DIV/0!</v>
      </c>
      <c r="X283" s="192">
        <f>STDEV(X271:X280)</f>
        <v>0</v>
      </c>
      <c r="Y283" s="94"/>
      <c r="Z283" s="189" t="s">
        <v>31</v>
      </c>
      <c r="AA283" s="136" t="e">
        <f>STDEV(AA271:AA280)</f>
        <v>#DIV/0!</v>
      </c>
      <c r="AB283" s="136" t="e">
        <f>STDEV(AB271:AB280)</f>
        <v>#DIV/0!</v>
      </c>
      <c r="AC283" s="192">
        <f>STDEV(AC271:AC280)</f>
        <v>0</v>
      </c>
      <c r="AD283" s="26"/>
    </row>
    <row r="284" spans="10:30" ht="13.5" thickBot="1">
      <c r="J284" s="47"/>
      <c r="K284" s="96" t="s">
        <v>32</v>
      </c>
      <c r="L284" s="193" t="e">
        <f>L283/SQRT(10)</f>
        <v>#DIV/0!</v>
      </c>
      <c r="M284" s="193" t="e">
        <f>M283/SQRT(10)</f>
        <v>#DIV/0!</v>
      </c>
      <c r="N284" s="194">
        <f>N283/SQRT(10)</f>
        <v>0</v>
      </c>
      <c r="O284" s="94"/>
      <c r="P284" s="96" t="s">
        <v>32</v>
      </c>
      <c r="Q284" s="193" t="e">
        <f>Q283/SQRT(10)</f>
        <v>#DIV/0!</v>
      </c>
      <c r="R284" s="193" t="e">
        <f>R283/SQRT(10)</f>
        <v>#DIV/0!</v>
      </c>
      <c r="S284" s="194">
        <f>S283/SQRT(10)</f>
        <v>0</v>
      </c>
      <c r="T284" s="94"/>
      <c r="U284" s="96" t="s">
        <v>32</v>
      </c>
      <c r="V284" s="193" t="e">
        <f>V283/SQRT(10)</f>
        <v>#DIV/0!</v>
      </c>
      <c r="W284" s="193" t="e">
        <f>W283/SQRT(10)</f>
        <v>#DIV/0!</v>
      </c>
      <c r="X284" s="194">
        <f>X283/SQRT(10)</f>
        <v>0</v>
      </c>
      <c r="Y284" s="94"/>
      <c r="Z284" s="96" t="s">
        <v>32</v>
      </c>
      <c r="AA284" s="193" t="e">
        <f>AA283/SQRT(10)</f>
        <v>#DIV/0!</v>
      </c>
      <c r="AB284" s="193" t="e">
        <f>AB283/SQRT(10)</f>
        <v>#DIV/0!</v>
      </c>
      <c r="AC284" s="194">
        <f>AC283/SQRT(10)</f>
        <v>0</v>
      </c>
      <c r="AD284" s="26"/>
    </row>
    <row r="285" spans="10:30" ht="12.75">
      <c r="J285" s="47"/>
      <c r="K285" s="94"/>
      <c r="L285" s="166"/>
      <c r="M285" s="166"/>
      <c r="N285" s="166"/>
      <c r="O285" s="94"/>
      <c r="P285" s="94"/>
      <c r="Q285" s="166"/>
      <c r="R285" s="166"/>
      <c r="S285" s="166"/>
      <c r="T285" s="94"/>
      <c r="U285" s="94"/>
      <c r="V285" s="166"/>
      <c r="W285" s="166"/>
      <c r="X285" s="166"/>
      <c r="Y285" s="94"/>
      <c r="Z285" s="94"/>
      <c r="AA285" s="166"/>
      <c r="AB285" s="166"/>
      <c r="AC285" s="166"/>
      <c r="AD285" s="26"/>
    </row>
    <row r="286" spans="10:30" ht="13.5" thickBot="1">
      <c r="J286" s="47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26"/>
    </row>
    <row r="287" spans="10:30" ht="13.5" thickBot="1">
      <c r="J287" s="47"/>
      <c r="K287" s="262" t="s">
        <v>254</v>
      </c>
      <c r="L287" s="299"/>
      <c r="M287" s="263"/>
      <c r="N287" s="277" t="s">
        <v>261</v>
      </c>
      <c r="O287" s="325"/>
      <c r="P287" s="278"/>
      <c r="Q287" s="260" t="s">
        <v>262</v>
      </c>
      <c r="R287" s="329"/>
      <c r="S287" s="261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26"/>
    </row>
    <row r="288" spans="10:30" ht="13.5" thickBot="1">
      <c r="J288" s="47"/>
      <c r="K288" s="296" t="s">
        <v>255</v>
      </c>
      <c r="L288" s="297"/>
      <c r="M288" s="298"/>
      <c r="N288" s="326" t="s">
        <v>256</v>
      </c>
      <c r="O288" s="327"/>
      <c r="P288" s="328"/>
      <c r="Q288" s="330" t="s">
        <v>263</v>
      </c>
      <c r="R288" s="331"/>
      <c r="S288" s="332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26"/>
    </row>
    <row r="289" spans="10:30" ht="12.75">
      <c r="J289" s="47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26"/>
    </row>
    <row r="290" spans="10:30" ht="13.5" thickBot="1">
      <c r="J290" s="47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26"/>
    </row>
    <row r="291" spans="10:30" ht="13.5" thickBot="1">
      <c r="J291" s="47"/>
      <c r="K291" s="274" t="s">
        <v>222</v>
      </c>
      <c r="L291" s="275"/>
      <c r="M291" s="195"/>
      <c r="N291" s="195"/>
      <c r="O291" s="94"/>
      <c r="P291" s="274" t="s">
        <v>223</v>
      </c>
      <c r="Q291" s="275"/>
      <c r="R291" s="195"/>
      <c r="S291" s="195"/>
      <c r="T291" s="94"/>
      <c r="U291" s="274" t="s">
        <v>224</v>
      </c>
      <c r="V291" s="275"/>
      <c r="W291" s="195"/>
      <c r="X291" s="195"/>
      <c r="Y291" s="94"/>
      <c r="Z291" s="274" t="s">
        <v>225</v>
      </c>
      <c r="AA291" s="275"/>
      <c r="AB291" s="195"/>
      <c r="AC291" s="195"/>
      <c r="AD291" s="26"/>
    </row>
    <row r="292" spans="10:30" ht="12.75">
      <c r="J292" s="47"/>
      <c r="K292" s="188" t="s">
        <v>5</v>
      </c>
      <c r="L292" s="173" t="s">
        <v>38</v>
      </c>
      <c r="M292" s="173" t="s">
        <v>216</v>
      </c>
      <c r="N292" s="174" t="s">
        <v>39</v>
      </c>
      <c r="O292" s="94"/>
      <c r="P292" s="188" t="s">
        <v>5</v>
      </c>
      <c r="Q292" s="173" t="s">
        <v>38</v>
      </c>
      <c r="R292" s="173" t="s">
        <v>216</v>
      </c>
      <c r="S292" s="174" t="s">
        <v>39</v>
      </c>
      <c r="T292" s="94"/>
      <c r="U292" s="188" t="s">
        <v>5</v>
      </c>
      <c r="V292" s="173" t="s">
        <v>38</v>
      </c>
      <c r="W292" s="173" t="s">
        <v>216</v>
      </c>
      <c r="X292" s="174" t="s">
        <v>39</v>
      </c>
      <c r="Y292" s="94"/>
      <c r="Z292" s="188" t="s">
        <v>5</v>
      </c>
      <c r="AA292" s="173" t="s">
        <v>38</v>
      </c>
      <c r="AB292" s="173" t="s">
        <v>216</v>
      </c>
      <c r="AC292" s="174" t="s">
        <v>39</v>
      </c>
      <c r="AD292" s="26"/>
    </row>
    <row r="293" spans="10:30" ht="12.75">
      <c r="J293" s="47"/>
      <c r="K293" s="189">
        <v>1</v>
      </c>
      <c r="L293" s="171"/>
      <c r="M293" s="171"/>
      <c r="N293" s="145">
        <f>M293-L293</f>
        <v>0</v>
      </c>
      <c r="O293" s="94"/>
      <c r="P293" s="189">
        <v>1</v>
      </c>
      <c r="Q293" s="171"/>
      <c r="R293" s="171"/>
      <c r="S293" s="145">
        <f>R293-Q293</f>
        <v>0</v>
      </c>
      <c r="T293" s="94"/>
      <c r="U293" s="189">
        <v>1</v>
      </c>
      <c r="V293" s="171"/>
      <c r="W293" s="171"/>
      <c r="X293" s="145">
        <f>W293-V293</f>
        <v>0</v>
      </c>
      <c r="Y293" s="94"/>
      <c r="Z293" s="189">
        <v>1</v>
      </c>
      <c r="AA293" s="171"/>
      <c r="AB293" s="171"/>
      <c r="AC293" s="145">
        <f>AB293-AA293</f>
        <v>0</v>
      </c>
      <c r="AD293" s="26"/>
    </row>
    <row r="294" spans="10:30" ht="12.75">
      <c r="J294" s="47"/>
      <c r="K294" s="189">
        <v>2</v>
      </c>
      <c r="L294" s="171"/>
      <c r="M294" s="94"/>
      <c r="N294" s="145">
        <f aca="true" t="shared" si="59" ref="N294:N302">M294-L294</f>
        <v>0</v>
      </c>
      <c r="O294" s="94"/>
      <c r="P294" s="189">
        <v>2</v>
      </c>
      <c r="Q294" s="171"/>
      <c r="R294" s="94"/>
      <c r="S294" s="145">
        <f aca="true" t="shared" si="60" ref="S294:S302">R294-Q294</f>
        <v>0</v>
      </c>
      <c r="T294" s="94"/>
      <c r="U294" s="189">
        <v>2</v>
      </c>
      <c r="V294" s="171"/>
      <c r="W294" s="94"/>
      <c r="X294" s="145">
        <f aca="true" t="shared" si="61" ref="X294:X302">W294-V294</f>
        <v>0</v>
      </c>
      <c r="Y294" s="94"/>
      <c r="Z294" s="189">
        <v>2</v>
      </c>
      <c r="AA294" s="171"/>
      <c r="AB294" s="94"/>
      <c r="AC294" s="145">
        <f aca="true" t="shared" si="62" ref="AC294:AC302">AB294-AA294</f>
        <v>0</v>
      </c>
      <c r="AD294" s="26"/>
    </row>
    <row r="295" spans="10:30" ht="12.75">
      <c r="J295" s="47"/>
      <c r="K295" s="189">
        <v>3</v>
      </c>
      <c r="L295" s="171"/>
      <c r="M295" s="171"/>
      <c r="N295" s="145">
        <f t="shared" si="59"/>
        <v>0</v>
      </c>
      <c r="O295" s="94"/>
      <c r="P295" s="189">
        <v>3</v>
      </c>
      <c r="Q295" s="171"/>
      <c r="R295" s="171"/>
      <c r="S295" s="145">
        <f t="shared" si="60"/>
        <v>0</v>
      </c>
      <c r="T295" s="94"/>
      <c r="U295" s="189">
        <v>3</v>
      </c>
      <c r="V295" s="171"/>
      <c r="W295" s="171"/>
      <c r="X295" s="145">
        <f t="shared" si="61"/>
        <v>0</v>
      </c>
      <c r="Y295" s="94"/>
      <c r="Z295" s="189">
        <v>3</v>
      </c>
      <c r="AA295" s="171"/>
      <c r="AB295" s="171"/>
      <c r="AC295" s="145">
        <f t="shared" si="62"/>
        <v>0</v>
      </c>
      <c r="AD295" s="26"/>
    </row>
    <row r="296" spans="10:30" ht="12.75">
      <c r="J296" s="47"/>
      <c r="K296" s="189">
        <v>4</v>
      </c>
      <c r="L296" s="171"/>
      <c r="M296" s="171"/>
      <c r="N296" s="145">
        <f t="shared" si="59"/>
        <v>0</v>
      </c>
      <c r="O296" s="94"/>
      <c r="P296" s="189">
        <v>4</v>
      </c>
      <c r="Q296" s="171"/>
      <c r="R296" s="171"/>
      <c r="S296" s="145">
        <f t="shared" si="60"/>
        <v>0</v>
      </c>
      <c r="T296" s="94"/>
      <c r="U296" s="189">
        <v>4</v>
      </c>
      <c r="V296" s="171"/>
      <c r="W296" s="171"/>
      <c r="X296" s="145">
        <f t="shared" si="61"/>
        <v>0</v>
      </c>
      <c r="Y296" s="94"/>
      <c r="Z296" s="189">
        <v>4</v>
      </c>
      <c r="AA296" s="171"/>
      <c r="AB296" s="171"/>
      <c r="AC296" s="145">
        <f t="shared" si="62"/>
        <v>0</v>
      </c>
      <c r="AD296" s="26"/>
    </row>
    <row r="297" spans="10:30" ht="12.75">
      <c r="J297" s="47"/>
      <c r="K297" s="189">
        <v>5</v>
      </c>
      <c r="L297" s="171"/>
      <c r="M297" s="171"/>
      <c r="N297" s="145">
        <f t="shared" si="59"/>
        <v>0</v>
      </c>
      <c r="O297" s="94"/>
      <c r="P297" s="189">
        <v>5</v>
      </c>
      <c r="Q297" s="171"/>
      <c r="R297" s="171"/>
      <c r="S297" s="145">
        <f t="shared" si="60"/>
        <v>0</v>
      </c>
      <c r="T297" s="94"/>
      <c r="U297" s="189">
        <v>5</v>
      </c>
      <c r="V297" s="171"/>
      <c r="W297" s="171"/>
      <c r="X297" s="145">
        <f t="shared" si="61"/>
        <v>0</v>
      </c>
      <c r="Y297" s="94"/>
      <c r="Z297" s="189">
        <v>5</v>
      </c>
      <c r="AA297" s="171"/>
      <c r="AB297" s="171"/>
      <c r="AC297" s="145">
        <f t="shared" si="62"/>
        <v>0</v>
      </c>
      <c r="AD297" s="26"/>
    </row>
    <row r="298" spans="10:30" ht="12.75">
      <c r="J298" s="47"/>
      <c r="K298" s="189">
        <v>6</v>
      </c>
      <c r="L298" s="171"/>
      <c r="M298" s="171"/>
      <c r="N298" s="145">
        <f t="shared" si="59"/>
        <v>0</v>
      </c>
      <c r="O298" s="94"/>
      <c r="P298" s="189">
        <v>6</v>
      </c>
      <c r="Q298" s="171"/>
      <c r="R298" s="171"/>
      <c r="S298" s="145">
        <f t="shared" si="60"/>
        <v>0</v>
      </c>
      <c r="T298" s="94"/>
      <c r="U298" s="189">
        <v>6</v>
      </c>
      <c r="V298" s="171"/>
      <c r="W298" s="171"/>
      <c r="X298" s="145">
        <f t="shared" si="61"/>
        <v>0</v>
      </c>
      <c r="Y298" s="94"/>
      <c r="Z298" s="189">
        <v>6</v>
      </c>
      <c r="AA298" s="171"/>
      <c r="AB298" s="171"/>
      <c r="AC298" s="145">
        <f t="shared" si="62"/>
        <v>0</v>
      </c>
      <c r="AD298" s="26"/>
    </row>
    <row r="299" spans="10:30" ht="12.75">
      <c r="J299" s="47"/>
      <c r="K299" s="189">
        <v>7</v>
      </c>
      <c r="L299" s="171"/>
      <c r="M299" s="171"/>
      <c r="N299" s="145">
        <f t="shared" si="59"/>
        <v>0</v>
      </c>
      <c r="O299" s="94"/>
      <c r="P299" s="189">
        <v>7</v>
      </c>
      <c r="Q299" s="171"/>
      <c r="R299" s="171"/>
      <c r="S299" s="145">
        <f t="shared" si="60"/>
        <v>0</v>
      </c>
      <c r="T299" s="94"/>
      <c r="U299" s="189">
        <v>7</v>
      </c>
      <c r="V299" s="171"/>
      <c r="W299" s="171"/>
      <c r="X299" s="145">
        <f t="shared" si="61"/>
        <v>0</v>
      </c>
      <c r="Y299" s="94"/>
      <c r="Z299" s="189">
        <v>7</v>
      </c>
      <c r="AA299" s="171"/>
      <c r="AB299" s="171"/>
      <c r="AC299" s="145">
        <f t="shared" si="62"/>
        <v>0</v>
      </c>
      <c r="AD299" s="26"/>
    </row>
    <row r="300" spans="10:30" ht="12.75">
      <c r="J300" s="47"/>
      <c r="K300" s="189">
        <v>8</v>
      </c>
      <c r="L300" s="171"/>
      <c r="M300" s="171"/>
      <c r="N300" s="145">
        <f t="shared" si="59"/>
        <v>0</v>
      </c>
      <c r="O300" s="94"/>
      <c r="P300" s="189">
        <v>8</v>
      </c>
      <c r="Q300" s="171"/>
      <c r="R300" s="171"/>
      <c r="S300" s="145">
        <f t="shared" si="60"/>
        <v>0</v>
      </c>
      <c r="T300" s="94"/>
      <c r="U300" s="189">
        <v>8</v>
      </c>
      <c r="V300" s="171"/>
      <c r="W300" s="171"/>
      <c r="X300" s="145">
        <f t="shared" si="61"/>
        <v>0</v>
      </c>
      <c r="Y300" s="94"/>
      <c r="Z300" s="189">
        <v>8</v>
      </c>
      <c r="AA300" s="171"/>
      <c r="AB300" s="171"/>
      <c r="AC300" s="145">
        <f t="shared" si="62"/>
        <v>0</v>
      </c>
      <c r="AD300" s="26"/>
    </row>
    <row r="301" spans="10:30" ht="12.75">
      <c r="J301" s="47"/>
      <c r="K301" s="189">
        <v>9</v>
      </c>
      <c r="L301" s="171"/>
      <c r="M301" s="171"/>
      <c r="N301" s="145">
        <f t="shared" si="59"/>
        <v>0</v>
      </c>
      <c r="O301" s="94"/>
      <c r="P301" s="189">
        <v>9</v>
      </c>
      <c r="Q301" s="171"/>
      <c r="R301" s="171"/>
      <c r="S301" s="145">
        <f t="shared" si="60"/>
        <v>0</v>
      </c>
      <c r="T301" s="94"/>
      <c r="U301" s="189">
        <v>9</v>
      </c>
      <c r="V301" s="171"/>
      <c r="W301" s="171"/>
      <c r="X301" s="145">
        <f t="shared" si="61"/>
        <v>0</v>
      </c>
      <c r="Y301" s="94"/>
      <c r="Z301" s="189">
        <v>9</v>
      </c>
      <c r="AA301" s="171"/>
      <c r="AB301" s="171"/>
      <c r="AC301" s="145">
        <f t="shared" si="62"/>
        <v>0</v>
      </c>
      <c r="AD301" s="26"/>
    </row>
    <row r="302" spans="10:30" ht="13.5" thickBot="1">
      <c r="J302" s="47"/>
      <c r="K302" s="96">
        <v>10</v>
      </c>
      <c r="L302" s="323"/>
      <c r="M302" s="323"/>
      <c r="N302" s="97">
        <f t="shared" si="59"/>
        <v>0</v>
      </c>
      <c r="O302" s="94"/>
      <c r="P302" s="96">
        <v>10</v>
      </c>
      <c r="Q302" s="323"/>
      <c r="R302" s="323"/>
      <c r="S302" s="97">
        <f t="shared" si="60"/>
        <v>0</v>
      </c>
      <c r="T302" s="94"/>
      <c r="U302" s="96">
        <v>10</v>
      </c>
      <c r="V302" s="323"/>
      <c r="W302" s="323"/>
      <c r="X302" s="97">
        <f t="shared" si="61"/>
        <v>0</v>
      </c>
      <c r="Y302" s="94"/>
      <c r="Z302" s="96">
        <v>10</v>
      </c>
      <c r="AA302" s="323"/>
      <c r="AB302" s="323"/>
      <c r="AC302" s="97">
        <f t="shared" si="62"/>
        <v>0</v>
      </c>
      <c r="AD302" s="26"/>
    </row>
    <row r="303" spans="10:30" ht="13.5" thickBot="1">
      <c r="J303" s="47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26"/>
    </row>
    <row r="304" spans="10:30" ht="12.75">
      <c r="J304" s="47"/>
      <c r="K304" s="188" t="s">
        <v>20</v>
      </c>
      <c r="L304" s="190" t="e">
        <f>AVERAGE(L293:L302)</f>
        <v>#DIV/0!</v>
      </c>
      <c r="M304" s="190" t="e">
        <f>AVERAGE(M293:M302)</f>
        <v>#DIV/0!</v>
      </c>
      <c r="N304" s="191">
        <f>AVERAGE(N293:N302)</f>
        <v>0</v>
      </c>
      <c r="O304" s="94"/>
      <c r="P304" s="188" t="s">
        <v>20</v>
      </c>
      <c r="Q304" s="190" t="e">
        <f>AVERAGE(Q293:Q302)</f>
        <v>#DIV/0!</v>
      </c>
      <c r="R304" s="190" t="e">
        <f>AVERAGE(R293:R302)</f>
        <v>#DIV/0!</v>
      </c>
      <c r="S304" s="191">
        <f>AVERAGE(S293:S302)</f>
        <v>0</v>
      </c>
      <c r="T304" s="94"/>
      <c r="U304" s="188" t="s">
        <v>20</v>
      </c>
      <c r="V304" s="190" t="e">
        <f>AVERAGE(V293:V302)</f>
        <v>#DIV/0!</v>
      </c>
      <c r="W304" s="190" t="e">
        <f>AVERAGE(W293:W302)</f>
        <v>#DIV/0!</v>
      </c>
      <c r="X304" s="191">
        <f>AVERAGE(X293:X302)</f>
        <v>0</v>
      </c>
      <c r="Y304" s="94"/>
      <c r="Z304" s="188" t="s">
        <v>20</v>
      </c>
      <c r="AA304" s="190" t="e">
        <f>AVERAGE(AA293:AA302)</f>
        <v>#DIV/0!</v>
      </c>
      <c r="AB304" s="190" t="e">
        <f>AVERAGE(AB293:AB302)</f>
        <v>#DIV/0!</v>
      </c>
      <c r="AC304" s="191">
        <f>AVERAGE(AC293:AC302)</f>
        <v>0</v>
      </c>
      <c r="AD304" s="26"/>
    </row>
    <row r="305" spans="10:30" ht="12.75">
      <c r="J305" s="47"/>
      <c r="K305" s="189" t="s">
        <v>31</v>
      </c>
      <c r="L305" s="136" t="e">
        <f>STDEV(L293:L302)</f>
        <v>#DIV/0!</v>
      </c>
      <c r="M305" s="136" t="e">
        <f>STDEV(M293:M302)</f>
        <v>#DIV/0!</v>
      </c>
      <c r="N305" s="192">
        <f>STDEV(N293:N302)</f>
        <v>0</v>
      </c>
      <c r="O305" s="94"/>
      <c r="P305" s="189" t="s">
        <v>31</v>
      </c>
      <c r="Q305" s="136" t="e">
        <f>STDEV(Q293:Q302)</f>
        <v>#DIV/0!</v>
      </c>
      <c r="R305" s="136" t="e">
        <f>STDEV(R293:R302)</f>
        <v>#DIV/0!</v>
      </c>
      <c r="S305" s="192">
        <f>STDEV(S293:S302)</f>
        <v>0</v>
      </c>
      <c r="T305" s="94"/>
      <c r="U305" s="189" t="s">
        <v>31</v>
      </c>
      <c r="V305" s="136" t="e">
        <f>STDEV(V293:V302)</f>
        <v>#DIV/0!</v>
      </c>
      <c r="W305" s="136" t="e">
        <f>STDEV(W293:W302)</f>
        <v>#DIV/0!</v>
      </c>
      <c r="X305" s="192">
        <f>STDEV(X293:X302)</f>
        <v>0</v>
      </c>
      <c r="Y305" s="94"/>
      <c r="Z305" s="189" t="s">
        <v>31</v>
      </c>
      <c r="AA305" s="136" t="e">
        <f>STDEV(AA293:AA302)</f>
        <v>#DIV/0!</v>
      </c>
      <c r="AB305" s="136" t="e">
        <f>STDEV(AB293:AB302)</f>
        <v>#DIV/0!</v>
      </c>
      <c r="AC305" s="192">
        <f>STDEV(AC293:AC302)</f>
        <v>0</v>
      </c>
      <c r="AD305" s="26"/>
    </row>
    <row r="306" spans="10:30" ht="13.5" thickBot="1">
      <c r="J306" s="47"/>
      <c r="K306" s="96" t="s">
        <v>32</v>
      </c>
      <c r="L306" s="193" t="e">
        <f>L305/SQRT(10)</f>
        <v>#DIV/0!</v>
      </c>
      <c r="M306" s="193" t="e">
        <f>M305/SQRT(10)</f>
        <v>#DIV/0!</v>
      </c>
      <c r="N306" s="194">
        <f>N305/SQRT(10)</f>
        <v>0</v>
      </c>
      <c r="O306" s="94"/>
      <c r="P306" s="96" t="s">
        <v>32</v>
      </c>
      <c r="Q306" s="193" t="e">
        <f>Q305/SQRT(10)</f>
        <v>#DIV/0!</v>
      </c>
      <c r="R306" s="193" t="e">
        <f>R305/SQRT(10)</f>
        <v>#DIV/0!</v>
      </c>
      <c r="S306" s="194">
        <f>S305/SQRT(10)</f>
        <v>0</v>
      </c>
      <c r="T306" s="94"/>
      <c r="U306" s="96" t="s">
        <v>32</v>
      </c>
      <c r="V306" s="193" t="e">
        <f>V305/SQRT(10)</f>
        <v>#DIV/0!</v>
      </c>
      <c r="W306" s="193" t="e">
        <f>W305/SQRT(10)</f>
        <v>#DIV/0!</v>
      </c>
      <c r="X306" s="194">
        <f>X305/SQRT(10)</f>
        <v>0</v>
      </c>
      <c r="Y306" s="94"/>
      <c r="Z306" s="96" t="s">
        <v>32</v>
      </c>
      <c r="AA306" s="193" t="e">
        <f>AA305/SQRT(10)</f>
        <v>#DIV/0!</v>
      </c>
      <c r="AB306" s="193" t="e">
        <f>AB305/SQRT(10)</f>
        <v>#DIV/0!</v>
      </c>
      <c r="AC306" s="194">
        <f>AC305/SQRT(10)</f>
        <v>0</v>
      </c>
      <c r="AD306" s="26"/>
    </row>
    <row r="307" spans="10:30" ht="12.75">
      <c r="J307" s="47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26"/>
    </row>
    <row r="308" spans="10:30" ht="12.75">
      <c r="J308" s="47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26"/>
    </row>
    <row r="309" spans="10:30" ht="12.75">
      <c r="J309" s="47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26"/>
    </row>
    <row r="310" spans="10:30" ht="12.75">
      <c r="J310" s="47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26"/>
    </row>
    <row r="311" spans="10:30" ht="13.5" thickBot="1">
      <c r="J311" s="47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26"/>
    </row>
    <row r="312" spans="10:30" ht="13.5" thickBot="1">
      <c r="J312" s="47"/>
      <c r="K312" s="274" t="s">
        <v>229</v>
      </c>
      <c r="L312" s="275"/>
      <c r="M312" s="195"/>
      <c r="N312" s="195"/>
      <c r="O312" s="94"/>
      <c r="P312" s="279" t="s">
        <v>260</v>
      </c>
      <c r="Q312" s="280"/>
      <c r="R312" s="195"/>
      <c r="S312" s="195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26"/>
    </row>
    <row r="313" spans="10:30" ht="13.5" thickBot="1">
      <c r="J313" s="47"/>
      <c r="K313" s="188" t="s">
        <v>5</v>
      </c>
      <c r="L313" s="173" t="s">
        <v>38</v>
      </c>
      <c r="M313" s="173" t="s">
        <v>216</v>
      </c>
      <c r="N313" s="174" t="s">
        <v>39</v>
      </c>
      <c r="O313" s="94"/>
      <c r="P313" s="188" t="s">
        <v>5</v>
      </c>
      <c r="Q313" s="173" t="s">
        <v>38</v>
      </c>
      <c r="R313" s="173" t="s">
        <v>216</v>
      </c>
      <c r="S313" s="174" t="s">
        <v>39</v>
      </c>
      <c r="T313" s="94"/>
      <c r="U313" s="152" t="s">
        <v>195</v>
      </c>
      <c r="V313" s="115" t="s">
        <v>191</v>
      </c>
      <c r="W313" s="117" t="s">
        <v>193</v>
      </c>
      <c r="X313" s="115" t="s">
        <v>192</v>
      </c>
      <c r="Y313" s="117" t="s">
        <v>193</v>
      </c>
      <c r="Z313" s="115" t="s">
        <v>194</v>
      </c>
      <c r="AA313" s="117" t="s">
        <v>193</v>
      </c>
      <c r="AB313" s="94"/>
      <c r="AC313" s="94"/>
      <c r="AD313" s="26"/>
    </row>
    <row r="314" spans="10:30" ht="12.75">
      <c r="J314" s="47"/>
      <c r="K314" s="189">
        <v>1</v>
      </c>
      <c r="L314" s="171"/>
      <c r="M314" s="171"/>
      <c r="N314" s="145">
        <f>M314-L314</f>
        <v>0</v>
      </c>
      <c r="O314" s="94"/>
      <c r="P314" s="189">
        <v>1</v>
      </c>
      <c r="Q314" s="171"/>
      <c r="R314" s="171"/>
      <c r="S314" s="145">
        <f>R314-Q314</f>
        <v>0</v>
      </c>
      <c r="T314" s="94"/>
      <c r="U314" s="153">
        <v>1</v>
      </c>
      <c r="V314" s="77" t="s">
        <v>196</v>
      </c>
      <c r="W314" s="70" t="s">
        <v>196</v>
      </c>
      <c r="X314" s="77" t="s">
        <v>196</v>
      </c>
      <c r="Y314" s="70" t="s">
        <v>196</v>
      </c>
      <c r="Z314" s="77" t="s">
        <v>196</v>
      </c>
      <c r="AA314" s="70" t="s">
        <v>196</v>
      </c>
      <c r="AB314" s="94"/>
      <c r="AC314" s="94"/>
      <c r="AD314" s="26"/>
    </row>
    <row r="315" spans="10:30" ht="12.75">
      <c r="J315" s="47"/>
      <c r="K315" s="189">
        <v>2</v>
      </c>
      <c r="L315" s="171"/>
      <c r="M315" s="94"/>
      <c r="N315" s="145">
        <f aca="true" t="shared" si="63" ref="N315:N323">M315-L315</f>
        <v>0</v>
      </c>
      <c r="O315" s="94"/>
      <c r="P315" s="189">
        <v>2</v>
      </c>
      <c r="Q315" s="171"/>
      <c r="R315" s="94"/>
      <c r="S315" s="145">
        <f aca="true" t="shared" si="64" ref="S315:S323">R315-Q315</f>
        <v>0</v>
      </c>
      <c r="T315" s="94"/>
      <c r="U315" s="81">
        <v>2</v>
      </c>
      <c r="V315" s="255" t="e">
        <f>L282</f>
        <v>#DIV/0!</v>
      </c>
      <c r="W315" s="149" t="e">
        <f>L283</f>
        <v>#DIV/0!</v>
      </c>
      <c r="X315" s="255">
        <f>N282</f>
        <v>0</v>
      </c>
      <c r="Y315" s="149">
        <f>N283</f>
        <v>0</v>
      </c>
      <c r="Z315" s="255" t="e">
        <f>M282</f>
        <v>#DIV/0!</v>
      </c>
      <c r="AA315" s="149" t="e">
        <f>M283</f>
        <v>#DIV/0!</v>
      </c>
      <c r="AB315" s="94"/>
      <c r="AC315" s="94"/>
      <c r="AD315" s="26"/>
    </row>
    <row r="316" spans="10:30" ht="12.75">
      <c r="J316" s="47"/>
      <c r="K316" s="189">
        <v>3</v>
      </c>
      <c r="L316" s="171"/>
      <c r="M316" s="171"/>
      <c r="N316" s="145">
        <f t="shared" si="63"/>
        <v>0</v>
      </c>
      <c r="O316" s="94"/>
      <c r="P316" s="189">
        <v>3</v>
      </c>
      <c r="Q316" s="171"/>
      <c r="R316" s="171"/>
      <c r="S316" s="145">
        <f t="shared" si="64"/>
        <v>0</v>
      </c>
      <c r="T316" s="94"/>
      <c r="U316" s="81">
        <v>3</v>
      </c>
      <c r="V316" s="255" t="e">
        <f>Q282</f>
        <v>#DIV/0!</v>
      </c>
      <c r="W316" s="149" t="e">
        <f>Q283</f>
        <v>#DIV/0!</v>
      </c>
      <c r="X316" s="255">
        <f>S282</f>
        <v>0</v>
      </c>
      <c r="Y316" s="149">
        <f>S283</f>
        <v>0</v>
      </c>
      <c r="Z316" s="255" t="e">
        <f>R282</f>
        <v>#DIV/0!</v>
      </c>
      <c r="AA316" s="149" t="e">
        <f>R283</f>
        <v>#DIV/0!</v>
      </c>
      <c r="AB316" s="94"/>
      <c r="AC316" s="94"/>
      <c r="AD316" s="26"/>
    </row>
    <row r="317" spans="10:30" ht="12.75">
      <c r="J317" s="47"/>
      <c r="K317" s="189">
        <v>4</v>
      </c>
      <c r="L317" s="171"/>
      <c r="M317" s="171"/>
      <c r="N317" s="145">
        <f t="shared" si="63"/>
        <v>0</v>
      </c>
      <c r="O317" s="94"/>
      <c r="P317" s="189">
        <v>4</v>
      </c>
      <c r="Q317" s="171"/>
      <c r="R317" s="171"/>
      <c r="S317" s="145">
        <f t="shared" si="64"/>
        <v>0</v>
      </c>
      <c r="T317" s="94"/>
      <c r="U317" s="81">
        <v>4</v>
      </c>
      <c r="V317" s="255" t="e">
        <f>V282</f>
        <v>#DIV/0!</v>
      </c>
      <c r="W317" s="110" t="e">
        <f>V283</f>
        <v>#DIV/0!</v>
      </c>
      <c r="X317" s="255">
        <f>X282</f>
        <v>0</v>
      </c>
      <c r="Y317" s="110">
        <f>X283</f>
        <v>0</v>
      </c>
      <c r="Z317" s="255" t="e">
        <f>W282</f>
        <v>#DIV/0!</v>
      </c>
      <c r="AA317" s="110" t="e">
        <f>W283</f>
        <v>#DIV/0!</v>
      </c>
      <c r="AB317" s="94"/>
      <c r="AC317" s="94"/>
      <c r="AD317" s="26"/>
    </row>
    <row r="318" spans="10:30" ht="12.75">
      <c r="J318" s="47"/>
      <c r="K318" s="189">
        <v>5</v>
      </c>
      <c r="L318" s="171"/>
      <c r="M318" s="171"/>
      <c r="N318" s="145">
        <f t="shared" si="63"/>
        <v>0</v>
      </c>
      <c r="O318" s="94"/>
      <c r="P318" s="189">
        <v>5</v>
      </c>
      <c r="Q318" s="171"/>
      <c r="R318" s="171"/>
      <c r="S318" s="145">
        <f t="shared" si="64"/>
        <v>0</v>
      </c>
      <c r="T318" s="94"/>
      <c r="U318" s="81">
        <v>5</v>
      </c>
      <c r="V318" s="255" t="e">
        <f>AA282</f>
        <v>#DIV/0!</v>
      </c>
      <c r="W318" s="110" t="e">
        <f>AA283</f>
        <v>#DIV/0!</v>
      </c>
      <c r="X318" s="255">
        <f>AC282</f>
        <v>0</v>
      </c>
      <c r="Y318" s="110">
        <f>AC283</f>
        <v>0</v>
      </c>
      <c r="Z318" s="255" t="e">
        <f>AB282</f>
        <v>#DIV/0!</v>
      </c>
      <c r="AA318" s="110" t="e">
        <f>AB283</f>
        <v>#DIV/0!</v>
      </c>
      <c r="AB318" s="94"/>
      <c r="AC318" s="94"/>
      <c r="AD318" s="26"/>
    </row>
    <row r="319" spans="10:30" ht="12.75">
      <c r="J319" s="47"/>
      <c r="K319" s="189">
        <v>6</v>
      </c>
      <c r="L319" s="171"/>
      <c r="M319" s="171"/>
      <c r="N319" s="145">
        <f t="shared" si="63"/>
        <v>0</v>
      </c>
      <c r="O319" s="94"/>
      <c r="P319" s="189">
        <v>6</v>
      </c>
      <c r="Q319" s="171"/>
      <c r="R319" s="171"/>
      <c r="S319" s="145">
        <f t="shared" si="64"/>
        <v>0</v>
      </c>
      <c r="T319" s="94"/>
      <c r="U319" s="81">
        <v>6</v>
      </c>
      <c r="V319" s="255" t="e">
        <f>L304</f>
        <v>#DIV/0!</v>
      </c>
      <c r="W319" s="110" t="e">
        <f>L305</f>
        <v>#DIV/0!</v>
      </c>
      <c r="X319" s="255">
        <f>N304</f>
        <v>0</v>
      </c>
      <c r="Y319" s="110">
        <f>N305</f>
        <v>0</v>
      </c>
      <c r="Z319" s="255" t="e">
        <f>M304</f>
        <v>#DIV/0!</v>
      </c>
      <c r="AA319" s="110" t="e">
        <f>M305</f>
        <v>#DIV/0!</v>
      </c>
      <c r="AB319" s="94"/>
      <c r="AC319" s="94"/>
      <c r="AD319" s="26"/>
    </row>
    <row r="320" spans="10:30" ht="12.75">
      <c r="J320" s="47"/>
      <c r="K320" s="189">
        <v>7</v>
      </c>
      <c r="L320" s="171"/>
      <c r="M320" s="171"/>
      <c r="N320" s="145">
        <f t="shared" si="63"/>
        <v>0</v>
      </c>
      <c r="O320" s="94"/>
      <c r="P320" s="189">
        <v>7</v>
      </c>
      <c r="Q320" s="171"/>
      <c r="R320" s="171"/>
      <c r="S320" s="145">
        <f t="shared" si="64"/>
        <v>0</v>
      </c>
      <c r="T320" s="94"/>
      <c r="U320" s="81">
        <v>7</v>
      </c>
      <c r="V320" s="255" t="e">
        <f>Q304</f>
        <v>#DIV/0!</v>
      </c>
      <c r="W320" s="110" t="e">
        <f>Q305</f>
        <v>#DIV/0!</v>
      </c>
      <c r="X320" s="255">
        <f>S304</f>
        <v>0</v>
      </c>
      <c r="Y320" s="110">
        <f>S305</f>
        <v>0</v>
      </c>
      <c r="Z320" s="255" t="e">
        <f>R304</f>
        <v>#DIV/0!</v>
      </c>
      <c r="AA320" s="110" t="e">
        <f>R305</f>
        <v>#DIV/0!</v>
      </c>
      <c r="AB320" s="94"/>
      <c r="AC320" s="94"/>
      <c r="AD320" s="26"/>
    </row>
    <row r="321" spans="10:30" ht="12.75">
      <c r="J321" s="47"/>
      <c r="K321" s="189">
        <v>8</v>
      </c>
      <c r="L321" s="171"/>
      <c r="M321" s="171"/>
      <c r="N321" s="145">
        <f t="shared" si="63"/>
        <v>0</v>
      </c>
      <c r="O321" s="94"/>
      <c r="P321" s="189">
        <v>8</v>
      </c>
      <c r="Q321" s="171"/>
      <c r="R321" s="171"/>
      <c r="S321" s="145">
        <f t="shared" si="64"/>
        <v>0</v>
      </c>
      <c r="T321" s="94"/>
      <c r="U321" s="81">
        <v>8</v>
      </c>
      <c r="V321" s="255" t="e">
        <f>V304</f>
        <v>#DIV/0!</v>
      </c>
      <c r="W321" s="110" t="e">
        <f>V305</f>
        <v>#DIV/0!</v>
      </c>
      <c r="X321" s="255">
        <f>X304</f>
        <v>0</v>
      </c>
      <c r="Y321" s="110">
        <f>X305</f>
        <v>0</v>
      </c>
      <c r="Z321" s="255" t="e">
        <f>W304</f>
        <v>#DIV/0!</v>
      </c>
      <c r="AA321" s="110" t="e">
        <f>W305</f>
        <v>#DIV/0!</v>
      </c>
      <c r="AB321" s="94"/>
      <c r="AC321" s="94"/>
      <c r="AD321" s="26"/>
    </row>
    <row r="322" spans="10:30" ht="12.75">
      <c r="J322" s="47"/>
      <c r="K322" s="189">
        <v>9</v>
      </c>
      <c r="L322" s="171"/>
      <c r="M322" s="171"/>
      <c r="N322" s="145">
        <f t="shared" si="63"/>
        <v>0</v>
      </c>
      <c r="O322" s="94"/>
      <c r="P322" s="189">
        <v>9</v>
      </c>
      <c r="Q322" s="171"/>
      <c r="R322" s="171"/>
      <c r="S322" s="145">
        <f t="shared" si="64"/>
        <v>0</v>
      </c>
      <c r="T322" s="94"/>
      <c r="U322" s="81">
        <v>9</v>
      </c>
      <c r="V322" s="255" t="e">
        <f>AA304</f>
        <v>#DIV/0!</v>
      </c>
      <c r="W322" s="110" t="e">
        <f>AA305</f>
        <v>#DIV/0!</v>
      </c>
      <c r="X322" s="255">
        <f>AC304</f>
        <v>0</v>
      </c>
      <c r="Y322" s="110">
        <f>AC305</f>
        <v>0</v>
      </c>
      <c r="Z322" s="255" t="e">
        <f>AB304</f>
        <v>#DIV/0!</v>
      </c>
      <c r="AA322" s="110" t="e">
        <f>AB305</f>
        <v>#DIV/0!</v>
      </c>
      <c r="AB322" s="94"/>
      <c r="AC322" s="94"/>
      <c r="AD322" s="26"/>
    </row>
    <row r="323" spans="10:30" ht="13.5" thickBot="1">
      <c r="J323" s="47"/>
      <c r="K323" s="96">
        <v>10</v>
      </c>
      <c r="L323" s="323"/>
      <c r="M323" s="323"/>
      <c r="N323" s="97">
        <f t="shared" si="63"/>
        <v>0</v>
      </c>
      <c r="O323" s="94"/>
      <c r="P323" s="96">
        <v>10</v>
      </c>
      <c r="Q323" s="323"/>
      <c r="R323" s="323"/>
      <c r="S323" s="97">
        <f t="shared" si="64"/>
        <v>0</v>
      </c>
      <c r="T323" s="94"/>
      <c r="U323" s="154">
        <v>10</v>
      </c>
      <c r="V323" s="256" t="e">
        <f>L325</f>
        <v>#DIV/0!</v>
      </c>
      <c r="W323" s="112" t="e">
        <f>L326</f>
        <v>#DIV/0!</v>
      </c>
      <c r="X323" s="256">
        <f>N325</f>
        <v>0</v>
      </c>
      <c r="Y323" s="112">
        <f>N326</f>
        <v>0</v>
      </c>
      <c r="Z323" s="256" t="e">
        <f>M325</f>
        <v>#DIV/0!</v>
      </c>
      <c r="AA323" s="112" t="e">
        <f>M326</f>
        <v>#DIV/0!</v>
      </c>
      <c r="AB323" s="94"/>
      <c r="AC323" s="94"/>
      <c r="AD323" s="26"/>
    </row>
    <row r="324" spans="10:30" ht="13.5" thickBot="1">
      <c r="J324" s="47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20"/>
      <c r="V324" s="20"/>
      <c r="W324" s="20"/>
      <c r="X324" s="20"/>
      <c r="Y324" s="20"/>
      <c r="Z324" s="20"/>
      <c r="AA324" s="20"/>
      <c r="AB324" s="94"/>
      <c r="AC324" s="94"/>
      <c r="AD324" s="26"/>
    </row>
    <row r="325" spans="10:30" ht="13.5" thickBot="1">
      <c r="J325" s="47"/>
      <c r="K325" s="188" t="s">
        <v>20</v>
      </c>
      <c r="L325" s="190" t="e">
        <f>AVERAGE(L314:L323)</f>
        <v>#DIV/0!</v>
      </c>
      <c r="M325" s="190" t="e">
        <f>AVERAGE(M314:M323)</f>
        <v>#DIV/0!</v>
      </c>
      <c r="N325" s="191">
        <f>AVERAGE(N314:N323)</f>
        <v>0</v>
      </c>
      <c r="O325" s="94"/>
      <c r="P325" s="218" t="s">
        <v>20</v>
      </c>
      <c r="Q325" s="219" t="e">
        <f>AVERAGE(Q314:Q323)</f>
        <v>#DIV/0!</v>
      </c>
      <c r="R325" s="219" t="e">
        <f>AVERAGE(R314:R323)</f>
        <v>#DIV/0!</v>
      </c>
      <c r="S325" s="220">
        <f>AVERAGE(S314:S323)</f>
        <v>0</v>
      </c>
      <c r="T325" s="94"/>
      <c r="U325" s="152" t="s">
        <v>20</v>
      </c>
      <c r="V325" s="115" t="s">
        <v>258</v>
      </c>
      <c r="W325" s="257" t="e">
        <f>AVERAGE(W315:W322)</f>
        <v>#DIV/0!</v>
      </c>
      <c r="X325" s="115" t="s">
        <v>258</v>
      </c>
      <c r="Y325" s="257">
        <f>AVERAGE(Y315:Y322)</f>
        <v>0</v>
      </c>
      <c r="Z325" s="115" t="s">
        <v>258</v>
      </c>
      <c r="AA325" s="257" t="e">
        <f>AVERAGE(AA315:AA322)</f>
        <v>#DIV/0!</v>
      </c>
      <c r="AB325" s="94"/>
      <c r="AC325" s="94"/>
      <c r="AD325" s="26"/>
    </row>
    <row r="326" spans="10:30" ht="12.75">
      <c r="J326" s="47"/>
      <c r="K326" s="189" t="s">
        <v>31</v>
      </c>
      <c r="L326" s="136" t="e">
        <f>STDEV(L314:L323)</f>
        <v>#DIV/0!</v>
      </c>
      <c r="M326" s="136" t="e">
        <f>STDEV(M314:M323)</f>
        <v>#DIV/0!</v>
      </c>
      <c r="N326" s="192">
        <f>STDEV(N314:N323)</f>
        <v>0</v>
      </c>
      <c r="O326" s="94"/>
      <c r="P326" s="221" t="s">
        <v>31</v>
      </c>
      <c r="Q326" s="222" t="e">
        <f>STDEV(Q314:Q323)</f>
        <v>#DIV/0!</v>
      </c>
      <c r="R326" s="222" t="e">
        <f>STDEV(R314:R323)</f>
        <v>#DIV/0!</v>
      </c>
      <c r="S326" s="223">
        <f>STDEV(S314:S323)</f>
        <v>0</v>
      </c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26"/>
    </row>
    <row r="327" spans="10:30" ht="13.5" thickBot="1">
      <c r="J327" s="47"/>
      <c r="K327" s="96" t="s">
        <v>32</v>
      </c>
      <c r="L327" s="193" t="e">
        <f>L326/SQRT(10)</f>
        <v>#DIV/0!</v>
      </c>
      <c r="M327" s="193" t="e">
        <f>M326/SQRT(10)</f>
        <v>#DIV/0!</v>
      </c>
      <c r="N327" s="194">
        <f>N326/SQRT(10)</f>
        <v>0</v>
      </c>
      <c r="O327" s="94"/>
      <c r="P327" s="224" t="s">
        <v>32</v>
      </c>
      <c r="Q327" s="225" t="e">
        <f>Q326/SQRT(10)</f>
        <v>#DIV/0!</v>
      </c>
      <c r="R327" s="225" t="e">
        <f>R326/SQRT(10)</f>
        <v>#DIV/0!</v>
      </c>
      <c r="S327" s="226">
        <f>S326/SQRT(10)</f>
        <v>0</v>
      </c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26"/>
    </row>
    <row r="328" spans="10:30" ht="12.75">
      <c r="J328" s="47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6"/>
    </row>
    <row r="329" spans="10:30" ht="12.75">
      <c r="J329" s="47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6"/>
    </row>
    <row r="330" spans="10:30" ht="12.75">
      <c r="J330" s="47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6"/>
    </row>
    <row r="331" spans="10:30" ht="12.75">
      <c r="J331" s="47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6"/>
    </row>
    <row r="332" spans="10:30" ht="12.75">
      <c r="J332" s="47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6"/>
    </row>
    <row r="333" spans="10:30" ht="12.75">
      <c r="J333" s="47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6"/>
    </row>
    <row r="334" spans="10:30" ht="12.75">
      <c r="J334" s="47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6"/>
    </row>
    <row r="335" spans="10:30" ht="12.75">
      <c r="J335" s="47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6"/>
    </row>
    <row r="336" spans="10:30" ht="12.75">
      <c r="J336" s="47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6"/>
    </row>
    <row r="337" spans="10:30" ht="12.75">
      <c r="J337" s="47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6"/>
    </row>
    <row r="338" spans="10:30" ht="12.75">
      <c r="J338" s="47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6"/>
    </row>
    <row r="339" spans="10:30" ht="12.75">
      <c r="J339" s="47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6"/>
    </row>
    <row r="340" spans="10:30" ht="12.75">
      <c r="J340" s="47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6"/>
    </row>
    <row r="341" spans="10:30" ht="12.75">
      <c r="J341" s="47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6"/>
    </row>
    <row r="342" spans="10:30" ht="12.75">
      <c r="J342" s="47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6"/>
    </row>
    <row r="343" spans="10:30" ht="12.75">
      <c r="J343" s="47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6"/>
    </row>
    <row r="344" spans="10:30" ht="12.75">
      <c r="J344" s="47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6"/>
    </row>
    <row r="345" spans="10:30" ht="12.75">
      <c r="J345" s="47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6"/>
    </row>
    <row r="346" spans="10:30" ht="12.75">
      <c r="J346" s="47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6"/>
    </row>
    <row r="347" spans="10:30" ht="12.75">
      <c r="J347" s="47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6"/>
    </row>
    <row r="348" spans="10:30" ht="12.75">
      <c r="J348" s="47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6"/>
    </row>
    <row r="349" spans="10:30" ht="12.75">
      <c r="J349" s="47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6"/>
    </row>
    <row r="350" spans="10:30" ht="12.75">
      <c r="J350" s="47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6"/>
    </row>
    <row r="351" spans="10:30" ht="12.75">
      <c r="J351" s="47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6"/>
    </row>
    <row r="352" spans="10:30" ht="12.75">
      <c r="J352" s="47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6"/>
    </row>
    <row r="353" spans="10:30" ht="12.75">
      <c r="J353" s="47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6"/>
    </row>
    <row r="354" spans="10:30" ht="12.75">
      <c r="J354" s="47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6"/>
    </row>
    <row r="355" spans="10:30" ht="12.75">
      <c r="J355" s="47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6"/>
    </row>
    <row r="356" spans="10:30" ht="12.75">
      <c r="J356" s="47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6"/>
    </row>
    <row r="357" spans="10:30" ht="12.75">
      <c r="J357" s="47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6"/>
    </row>
    <row r="358" spans="10:30" ht="12.75">
      <c r="J358" s="47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6"/>
    </row>
    <row r="359" spans="10:30" ht="12.75">
      <c r="J359" s="47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6"/>
    </row>
    <row r="360" spans="10:30" ht="12.75">
      <c r="J360" s="47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6"/>
    </row>
    <row r="361" spans="10:30" ht="12.75">
      <c r="J361" s="47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6"/>
    </row>
    <row r="362" spans="10:30" ht="13.5" thickBot="1">
      <c r="J362" s="48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50"/>
    </row>
  </sheetData>
  <mergeCells count="66">
    <mergeCell ref="K312:L312"/>
    <mergeCell ref="P312:Q312"/>
    <mergeCell ref="K287:M287"/>
    <mergeCell ref="K288:M288"/>
    <mergeCell ref="N288:P288"/>
    <mergeCell ref="N287:P287"/>
    <mergeCell ref="Q287:S287"/>
    <mergeCell ref="Q288:S288"/>
    <mergeCell ref="K291:L291"/>
    <mergeCell ref="P291:Q291"/>
    <mergeCell ref="U291:V291"/>
    <mergeCell ref="Z291:AA291"/>
    <mergeCell ref="K269:L269"/>
    <mergeCell ref="P269:Q269"/>
    <mergeCell ref="U269:V269"/>
    <mergeCell ref="Z269:AA269"/>
    <mergeCell ref="AV207:AW207"/>
    <mergeCell ref="BA207:BB207"/>
    <mergeCell ref="AG230:AH230"/>
    <mergeCell ref="AL230:AM230"/>
    <mergeCell ref="AQ230:AR230"/>
    <mergeCell ref="AV230:AW230"/>
    <mergeCell ref="BA230:BB230"/>
    <mergeCell ref="AG227:AI227"/>
    <mergeCell ref="AG226:AI226"/>
    <mergeCell ref="AG225:AI225"/>
    <mergeCell ref="AG187:AH187"/>
    <mergeCell ref="AG207:AH207"/>
    <mergeCell ref="AL207:AM207"/>
    <mergeCell ref="AQ207:AR207"/>
    <mergeCell ref="A74:L74"/>
    <mergeCell ref="Q16:S16"/>
    <mergeCell ref="P26:S26"/>
    <mergeCell ref="E22:H22"/>
    <mergeCell ref="P5:S5"/>
    <mergeCell ref="P49:S49"/>
    <mergeCell ref="N1:T1"/>
    <mergeCell ref="C40:J40"/>
    <mergeCell ref="B2:E2"/>
    <mergeCell ref="G2:J2"/>
    <mergeCell ref="D3:E3"/>
    <mergeCell ref="I3:J3"/>
    <mergeCell ref="BA93:BB93"/>
    <mergeCell ref="AH73:AJ73"/>
    <mergeCell ref="AG1:AN1"/>
    <mergeCell ref="G190:H190"/>
    <mergeCell ref="S189:T189"/>
    <mergeCell ref="AL116:AM116"/>
    <mergeCell ref="AG116:AH116"/>
    <mergeCell ref="AG134:AH134"/>
    <mergeCell ref="AL134:AM134"/>
    <mergeCell ref="W25:X25"/>
    <mergeCell ref="AG93:AH93"/>
    <mergeCell ref="AL93:AM93"/>
    <mergeCell ref="AQ93:AR93"/>
    <mergeCell ref="AV93:AW93"/>
    <mergeCell ref="AM73:AO73"/>
    <mergeCell ref="AR73:AT73"/>
    <mergeCell ref="BA73:BB73"/>
    <mergeCell ref="AW73:AY73"/>
    <mergeCell ref="AQ134:AR134"/>
    <mergeCell ref="AV134:AW134"/>
    <mergeCell ref="BA134:BB134"/>
    <mergeCell ref="AQ116:AR116"/>
    <mergeCell ref="AV116:AW116"/>
    <mergeCell ref="BA116:BB116"/>
  </mergeCells>
  <printOptions/>
  <pageMargins left="0.75" right="0.75" top="1" bottom="1" header="0.5" footer="0.5"/>
  <pageSetup orientation="portrait" paperSize="9"/>
  <ignoredErrors>
    <ignoredError sqref="H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2"/>
  <sheetViews>
    <sheetView zoomScale="74" zoomScaleNormal="74" workbookViewId="0" topLeftCell="A67">
      <selection activeCell="V1" sqref="V1"/>
    </sheetView>
  </sheetViews>
  <sheetFormatPr defaultColWidth="9.140625" defaultRowHeight="12.75"/>
  <cols>
    <col min="1" max="1" width="11.140625" style="0" customWidth="1"/>
    <col min="2" max="2" width="9.28125" style="0" customWidth="1"/>
  </cols>
  <sheetData>
    <row r="1" spans="1:18" ht="13.5" thickBot="1">
      <c r="A1" s="271" t="s">
        <v>112</v>
      </c>
      <c r="B1" s="273"/>
      <c r="C1" s="20"/>
      <c r="D1" s="271" t="s">
        <v>114</v>
      </c>
      <c r="E1" s="272"/>
      <c r="F1" s="272"/>
      <c r="G1" s="273"/>
      <c r="H1" s="20"/>
      <c r="I1" s="92" t="s">
        <v>117</v>
      </c>
      <c r="J1" s="20"/>
      <c r="K1" s="316" t="s">
        <v>6</v>
      </c>
      <c r="L1" s="317"/>
      <c r="M1" s="317"/>
      <c r="N1" s="318"/>
      <c r="O1" s="38" t="s">
        <v>8</v>
      </c>
      <c r="P1" s="12" t="s">
        <v>26</v>
      </c>
      <c r="Q1" s="20"/>
      <c r="R1" s="89" t="s">
        <v>117</v>
      </c>
    </row>
    <row r="2" spans="1:18" ht="12.75">
      <c r="A2" s="71" t="s">
        <v>1</v>
      </c>
      <c r="B2" s="78" t="s">
        <v>2</v>
      </c>
      <c r="C2" s="20"/>
      <c r="D2" s="71" t="s">
        <v>5</v>
      </c>
      <c r="E2" s="78" t="s">
        <v>2</v>
      </c>
      <c r="F2" s="86"/>
      <c r="G2" s="87" t="s">
        <v>15</v>
      </c>
      <c r="H2" s="20"/>
      <c r="I2" s="93" t="s">
        <v>116</v>
      </c>
      <c r="J2" s="20"/>
      <c r="K2" s="71" t="s">
        <v>15</v>
      </c>
      <c r="L2" s="73" t="s">
        <v>17</v>
      </c>
      <c r="M2" s="98" t="s">
        <v>16</v>
      </c>
      <c r="N2" s="99" t="s">
        <v>20</v>
      </c>
      <c r="O2" s="5" t="s">
        <v>10</v>
      </c>
      <c r="P2" s="6">
        <f>SUM(N3:N11)/9</f>
        <v>53.16611111111112</v>
      </c>
      <c r="Q2" s="20"/>
      <c r="R2" s="89">
        <v>90507</v>
      </c>
    </row>
    <row r="3" spans="1:18" ht="12.75">
      <c r="A3" s="5">
        <v>1</v>
      </c>
      <c r="B3" s="6">
        <v>54.44</v>
      </c>
      <c r="C3" s="79"/>
      <c r="D3" s="5">
        <v>1</v>
      </c>
      <c r="E3" s="6">
        <v>53.08</v>
      </c>
      <c r="F3" s="19"/>
      <c r="G3" s="82" t="s">
        <v>115</v>
      </c>
      <c r="H3" s="20"/>
      <c r="I3" s="89"/>
      <c r="J3" s="20"/>
      <c r="K3" s="5">
        <v>1</v>
      </c>
      <c r="L3" s="3">
        <v>53.5</v>
      </c>
      <c r="M3" s="3">
        <v>53.32</v>
      </c>
      <c r="N3" s="67">
        <f>(L3+M3)/2</f>
        <v>53.41</v>
      </c>
      <c r="O3" s="35" t="s">
        <v>31</v>
      </c>
      <c r="P3" s="6" t="s">
        <v>32</v>
      </c>
      <c r="Q3" s="20"/>
      <c r="R3" s="89"/>
    </row>
    <row r="4" spans="1:18" ht="13.5" thickBot="1">
      <c r="A4" s="5">
        <v>2</v>
      </c>
      <c r="B4" s="6">
        <v>54.6</v>
      </c>
      <c r="C4" s="20"/>
      <c r="D4" s="5">
        <v>2</v>
      </c>
      <c r="E4" s="6">
        <v>53.03</v>
      </c>
      <c r="F4" s="19"/>
      <c r="G4" s="83" t="s">
        <v>113</v>
      </c>
      <c r="H4" s="20"/>
      <c r="I4" s="89"/>
      <c r="J4" s="20"/>
      <c r="K4" s="5">
        <v>2</v>
      </c>
      <c r="L4" s="3">
        <v>53.14</v>
      </c>
      <c r="M4" s="3">
        <v>53.04</v>
      </c>
      <c r="N4" s="67">
        <f aca="true" t="shared" si="0" ref="N4:N10">(L4+M4)/2</f>
        <v>53.09</v>
      </c>
      <c r="O4" s="39">
        <f>STDEV(N3:N11)</f>
        <v>0.11791887512162634</v>
      </c>
      <c r="P4" s="9">
        <f>O4/9</f>
        <v>0.01310209723573626</v>
      </c>
      <c r="Q4" s="20"/>
      <c r="R4" s="89"/>
    </row>
    <row r="5" spans="1:18" ht="12.75">
      <c r="A5" s="5">
        <v>3</v>
      </c>
      <c r="B5" s="6">
        <v>54.47</v>
      </c>
      <c r="C5" s="20"/>
      <c r="D5" s="5">
        <v>3</v>
      </c>
      <c r="E5" s="6">
        <v>53.1</v>
      </c>
      <c r="F5" s="19"/>
      <c r="G5" s="84">
        <v>0.807</v>
      </c>
      <c r="H5" s="20"/>
      <c r="I5" s="89"/>
      <c r="J5" s="20"/>
      <c r="K5" s="5">
        <v>3</v>
      </c>
      <c r="L5" s="3">
        <v>53.28</v>
      </c>
      <c r="M5" s="3">
        <v>53.16</v>
      </c>
      <c r="N5" s="6">
        <f t="shared" si="0"/>
        <v>53.22</v>
      </c>
      <c r="O5" s="19"/>
      <c r="P5" s="19"/>
      <c r="Q5" s="20"/>
      <c r="R5" s="89"/>
    </row>
    <row r="6" spans="1:18" ht="12.75">
      <c r="A6" s="5">
        <v>4</v>
      </c>
      <c r="B6" s="6">
        <v>54.55</v>
      </c>
      <c r="C6" s="20"/>
      <c r="D6" s="5">
        <v>4</v>
      </c>
      <c r="E6" s="6">
        <v>53.11</v>
      </c>
      <c r="F6" s="19"/>
      <c r="G6" s="83" t="s">
        <v>3</v>
      </c>
      <c r="H6" s="20"/>
      <c r="I6" s="89"/>
      <c r="J6" s="20"/>
      <c r="K6" s="5">
        <v>4</v>
      </c>
      <c r="L6" s="3">
        <v>53</v>
      </c>
      <c r="M6" s="3">
        <v>53.03</v>
      </c>
      <c r="N6" s="6">
        <f t="shared" si="0"/>
        <v>53.015</v>
      </c>
      <c r="O6" s="19"/>
      <c r="P6" s="19"/>
      <c r="Q6" s="20"/>
      <c r="R6" s="89"/>
    </row>
    <row r="7" spans="1:18" ht="13.5" thickBot="1">
      <c r="A7" s="5">
        <v>5</v>
      </c>
      <c r="B7" s="6">
        <v>54.59</v>
      </c>
      <c r="C7" s="20"/>
      <c r="D7" s="5">
        <v>5</v>
      </c>
      <c r="E7" s="6">
        <v>53.06</v>
      </c>
      <c r="F7" s="19"/>
      <c r="G7" s="85">
        <v>0.508</v>
      </c>
      <c r="H7" s="20"/>
      <c r="I7" s="89"/>
      <c r="J7" s="20"/>
      <c r="K7" s="5">
        <v>5</v>
      </c>
      <c r="L7" s="3">
        <v>53.17</v>
      </c>
      <c r="M7" s="3">
        <v>53.29</v>
      </c>
      <c r="N7" s="6">
        <f t="shared" si="0"/>
        <v>53.230000000000004</v>
      </c>
      <c r="O7" s="19"/>
      <c r="P7" s="19"/>
      <c r="Q7" s="20"/>
      <c r="R7" s="89"/>
    </row>
    <row r="8" spans="1:18" ht="12.75">
      <c r="A8" s="5">
        <v>6</v>
      </c>
      <c r="B8" s="6">
        <v>54.73</v>
      </c>
      <c r="C8" s="20"/>
      <c r="D8" s="5">
        <v>6</v>
      </c>
      <c r="E8" s="6">
        <v>53.19</v>
      </c>
      <c r="F8" s="20"/>
      <c r="G8" s="20"/>
      <c r="H8" s="20"/>
      <c r="I8" s="89"/>
      <c r="J8" s="20"/>
      <c r="K8" s="5">
        <v>6</v>
      </c>
      <c r="L8" s="3">
        <v>53.05</v>
      </c>
      <c r="M8" s="3">
        <v>53.18</v>
      </c>
      <c r="N8" s="6">
        <f t="shared" si="0"/>
        <v>53.114999999999995</v>
      </c>
      <c r="O8" s="19"/>
      <c r="P8" s="19"/>
      <c r="Q8" s="20"/>
      <c r="R8" s="89"/>
    </row>
    <row r="9" spans="1:18" ht="12.75">
      <c r="A9" s="5">
        <v>7</v>
      </c>
      <c r="B9" s="6">
        <v>54.52</v>
      </c>
      <c r="C9" s="20"/>
      <c r="D9" s="5">
        <v>7</v>
      </c>
      <c r="E9" s="6">
        <v>53.13</v>
      </c>
      <c r="F9" s="20"/>
      <c r="G9" s="20"/>
      <c r="H9" s="20"/>
      <c r="I9" s="89"/>
      <c r="J9" s="20"/>
      <c r="K9" s="5">
        <v>7</v>
      </c>
      <c r="L9" s="3">
        <v>53</v>
      </c>
      <c r="M9" s="3">
        <v>53.11</v>
      </c>
      <c r="N9" s="6">
        <f t="shared" si="0"/>
        <v>53.055</v>
      </c>
      <c r="O9" s="19"/>
      <c r="P9" s="19"/>
      <c r="Q9" s="20"/>
      <c r="R9" s="89"/>
    </row>
    <row r="10" spans="1:18" ht="13.5" thickBot="1">
      <c r="A10" s="5">
        <v>8</v>
      </c>
      <c r="B10" s="6">
        <v>54.1</v>
      </c>
      <c r="C10" s="20"/>
      <c r="D10" s="5">
        <v>8</v>
      </c>
      <c r="E10" s="6">
        <v>53.1</v>
      </c>
      <c r="F10" s="20"/>
      <c r="G10" s="20"/>
      <c r="H10" s="20"/>
      <c r="I10" s="89"/>
      <c r="J10" s="20"/>
      <c r="K10" s="5">
        <v>8</v>
      </c>
      <c r="L10" s="3">
        <v>53.16</v>
      </c>
      <c r="M10" s="3">
        <v>53.16</v>
      </c>
      <c r="N10" s="6">
        <f t="shared" si="0"/>
        <v>53.16</v>
      </c>
      <c r="O10" s="19"/>
      <c r="P10" s="19"/>
      <c r="Q10" s="20"/>
      <c r="R10" s="89"/>
    </row>
    <row r="11" spans="1:18" ht="12.75">
      <c r="A11" s="5">
        <v>9</v>
      </c>
      <c r="B11" s="6">
        <v>54.57</v>
      </c>
      <c r="C11" s="20"/>
      <c r="D11" s="5">
        <v>9</v>
      </c>
      <c r="E11" s="6">
        <v>53.17</v>
      </c>
      <c r="F11" s="20"/>
      <c r="G11" s="74" t="s">
        <v>118</v>
      </c>
      <c r="H11" s="75" t="s">
        <v>121</v>
      </c>
      <c r="I11" s="89"/>
      <c r="J11" s="20"/>
      <c r="K11" s="5">
        <v>9</v>
      </c>
      <c r="L11" s="3">
        <v>53.22</v>
      </c>
      <c r="M11" s="3">
        <v>53.18</v>
      </c>
      <c r="N11" s="6">
        <f>(L11+M11)/2</f>
        <v>53.2</v>
      </c>
      <c r="O11" s="19"/>
      <c r="P11" s="19"/>
      <c r="Q11" s="20"/>
      <c r="R11" s="89"/>
    </row>
    <row r="12" spans="1:18" ht="13.5" thickBot="1">
      <c r="A12" s="7">
        <v>10</v>
      </c>
      <c r="B12" s="9">
        <v>54.52</v>
      </c>
      <c r="C12" s="20"/>
      <c r="D12" s="7">
        <v>10</v>
      </c>
      <c r="E12" s="9">
        <v>53.16</v>
      </c>
      <c r="F12" s="20"/>
      <c r="G12" s="95" t="s">
        <v>119</v>
      </c>
      <c r="H12" s="27" t="s">
        <v>121</v>
      </c>
      <c r="I12" s="89"/>
      <c r="J12" s="20"/>
      <c r="K12" s="7">
        <v>10</v>
      </c>
      <c r="L12" s="290" t="s">
        <v>19</v>
      </c>
      <c r="M12" s="291"/>
      <c r="N12" s="292"/>
      <c r="O12" s="19"/>
      <c r="P12" s="19"/>
      <c r="Q12" s="20"/>
      <c r="R12" s="89"/>
    </row>
    <row r="13" spans="1:18" ht="13.5" thickBot="1">
      <c r="A13" s="77" t="s">
        <v>110</v>
      </c>
      <c r="B13" s="70" t="s">
        <v>18</v>
      </c>
      <c r="C13" s="20"/>
      <c r="D13" s="77" t="s">
        <v>110</v>
      </c>
      <c r="E13" s="70" t="s">
        <v>18</v>
      </c>
      <c r="F13" s="20"/>
      <c r="G13" s="96" t="s">
        <v>120</v>
      </c>
      <c r="H13" s="97" t="s">
        <v>121</v>
      </c>
      <c r="I13" s="89"/>
      <c r="J13" s="20"/>
      <c r="K13" s="54"/>
      <c r="L13" s="86"/>
      <c r="M13" s="86"/>
      <c r="N13" s="86"/>
      <c r="O13" s="19"/>
      <c r="P13" s="19"/>
      <c r="Q13" s="20"/>
      <c r="R13" s="89"/>
    </row>
    <row r="14" spans="1:18" ht="13.5" thickBot="1">
      <c r="A14" s="76">
        <f>SUM(B3:B12)/10</f>
        <v>54.509</v>
      </c>
      <c r="B14" s="66">
        <f>STDEV(B3:B12)</f>
        <v>0.16427957200433682</v>
      </c>
      <c r="C14" s="20"/>
      <c r="D14" s="76">
        <f>SUM(E3:E12)/10</f>
        <v>53.113</v>
      </c>
      <c r="E14" s="66">
        <f>STDEV(E3:E12)</f>
        <v>0.05034326613053578</v>
      </c>
      <c r="F14" s="20"/>
      <c r="G14" s="20"/>
      <c r="H14" s="20"/>
      <c r="I14" s="89"/>
      <c r="J14" s="20"/>
      <c r="K14" s="20"/>
      <c r="L14" s="20"/>
      <c r="M14" s="20"/>
      <c r="N14" s="20"/>
      <c r="O14" s="20"/>
      <c r="P14" s="20"/>
      <c r="Q14" s="20"/>
      <c r="R14" s="89"/>
    </row>
    <row r="15" spans="1:18" ht="12.75">
      <c r="A15" s="321" t="s">
        <v>111</v>
      </c>
      <c r="B15" s="322"/>
      <c r="C15" s="20"/>
      <c r="D15" s="321" t="s">
        <v>111</v>
      </c>
      <c r="E15" s="322"/>
      <c r="F15" s="20"/>
      <c r="G15" s="20"/>
      <c r="H15" s="20"/>
      <c r="I15" s="89"/>
      <c r="J15" s="20"/>
      <c r="K15" s="281" t="s">
        <v>6</v>
      </c>
      <c r="L15" s="283"/>
      <c r="M15" s="283"/>
      <c r="N15" s="282"/>
      <c r="O15" s="38" t="s">
        <v>8</v>
      </c>
      <c r="P15" s="12" t="s">
        <v>26</v>
      </c>
      <c r="Q15" s="20"/>
      <c r="R15" s="89"/>
    </row>
    <row r="16" spans="1:18" ht="13.5" thickBot="1">
      <c r="A16" s="319">
        <f>B14/SQRT(10)</f>
        <v>0.051949762057133704</v>
      </c>
      <c r="B16" s="320"/>
      <c r="C16" s="20"/>
      <c r="D16" s="319">
        <f>E14/SQRT(10)</f>
        <v>0.01591993858245047</v>
      </c>
      <c r="E16" s="320"/>
      <c r="F16" s="20"/>
      <c r="G16" s="20"/>
      <c r="H16" s="20"/>
      <c r="I16" s="89"/>
      <c r="J16" s="20"/>
      <c r="K16" s="4" t="s">
        <v>15</v>
      </c>
      <c r="L16" s="2" t="s">
        <v>17</v>
      </c>
      <c r="M16" s="15" t="s">
        <v>16</v>
      </c>
      <c r="N16" s="16" t="s">
        <v>20</v>
      </c>
      <c r="O16" s="5" t="s">
        <v>13</v>
      </c>
      <c r="P16" s="6">
        <f>SUM(N17:N28)/12</f>
        <v>52.75333333333334</v>
      </c>
      <c r="Q16" s="20"/>
      <c r="R16" s="89"/>
    </row>
    <row r="17" spans="1:18" ht="12.75">
      <c r="A17" s="20"/>
      <c r="B17" s="20"/>
      <c r="C17" s="20"/>
      <c r="D17" s="20"/>
      <c r="E17" s="20"/>
      <c r="F17" s="20"/>
      <c r="G17" s="20"/>
      <c r="H17" s="20"/>
      <c r="I17" s="89"/>
      <c r="J17" s="19" t="s">
        <v>27</v>
      </c>
      <c r="K17" s="5">
        <v>1</v>
      </c>
      <c r="L17" s="3">
        <v>53.43</v>
      </c>
      <c r="M17" s="3">
        <v>53.34</v>
      </c>
      <c r="N17" s="6">
        <f>(L17+M17)/2</f>
        <v>53.385000000000005</v>
      </c>
      <c r="O17" s="35" t="s">
        <v>31</v>
      </c>
      <c r="P17" s="6" t="s">
        <v>32</v>
      </c>
      <c r="Q17" s="20"/>
      <c r="R17" s="89"/>
    </row>
    <row r="18" spans="1:18" ht="13.5" thickBot="1">
      <c r="A18" s="314" t="s">
        <v>122</v>
      </c>
      <c r="B18" s="314"/>
      <c r="C18" s="314"/>
      <c r="D18" s="314"/>
      <c r="E18" s="314"/>
      <c r="F18" s="314"/>
      <c r="G18" s="314"/>
      <c r="H18" s="314"/>
      <c r="I18" s="315"/>
      <c r="J18" s="19"/>
      <c r="K18" s="5">
        <v>2</v>
      </c>
      <c r="L18" s="3">
        <v>52.67</v>
      </c>
      <c r="M18" s="3">
        <v>52.73</v>
      </c>
      <c r="N18" s="6">
        <f aca="true" t="shared" si="1" ref="N18:N28">(L18+M18)/2</f>
        <v>52.7</v>
      </c>
      <c r="O18" s="39">
        <f>STDEV(N17:N28)</f>
        <v>0.3314728381380004</v>
      </c>
      <c r="P18" s="9">
        <f>O18/12</f>
        <v>0.02762273651150003</v>
      </c>
      <c r="Q18" s="20"/>
      <c r="R18" s="89"/>
    </row>
    <row r="19" spans="10:18" ht="13.5" thickBot="1">
      <c r="J19" s="19"/>
      <c r="K19" s="5">
        <v>3</v>
      </c>
      <c r="L19" s="3">
        <v>52.71</v>
      </c>
      <c r="M19" s="3">
        <v>52.65</v>
      </c>
      <c r="N19" s="6">
        <f t="shared" si="1"/>
        <v>52.68</v>
      </c>
      <c r="O19" s="20"/>
      <c r="P19" s="20"/>
      <c r="Q19" s="20"/>
      <c r="R19" s="89"/>
    </row>
    <row r="20" spans="1:18" ht="12.75">
      <c r="A20" s="57" t="s">
        <v>56</v>
      </c>
      <c r="B20" s="88" t="s">
        <v>55</v>
      </c>
      <c r="C20" s="88"/>
      <c r="D20" s="312" t="s">
        <v>133</v>
      </c>
      <c r="E20" s="312"/>
      <c r="F20" s="312"/>
      <c r="G20" s="313"/>
      <c r="K20" s="5">
        <v>4</v>
      </c>
      <c r="L20" s="3">
        <v>52.4</v>
      </c>
      <c r="M20" s="3">
        <v>52.58</v>
      </c>
      <c r="N20" s="6">
        <f t="shared" si="1"/>
        <v>52.489999999999995</v>
      </c>
      <c r="O20" s="19"/>
      <c r="P20" s="309" t="s">
        <v>37</v>
      </c>
      <c r="Q20" s="311"/>
      <c r="R20" s="310"/>
    </row>
    <row r="21" spans="1:18" ht="12.75">
      <c r="A21" s="58">
        <v>1.3428888888888793</v>
      </c>
      <c r="B21" s="20">
        <v>0.11791887512162634</v>
      </c>
      <c r="C21" s="20"/>
      <c r="D21" s="20"/>
      <c r="E21" s="20"/>
      <c r="F21" s="20"/>
      <c r="G21" s="89"/>
      <c r="K21" s="5">
        <v>5</v>
      </c>
      <c r="L21" s="3">
        <v>52.83</v>
      </c>
      <c r="M21" s="3">
        <v>52.88</v>
      </c>
      <c r="N21" s="6">
        <f>(L21+M21)/2</f>
        <v>52.855000000000004</v>
      </c>
      <c r="O21" s="19"/>
      <c r="P21" s="102" t="s">
        <v>123</v>
      </c>
      <c r="Q21" s="101">
        <v>1</v>
      </c>
      <c r="R21" s="101">
        <v>6</v>
      </c>
    </row>
    <row r="22" spans="1:18" ht="12.75">
      <c r="A22" s="59"/>
      <c r="B22" s="20"/>
      <c r="C22" s="20"/>
      <c r="D22" s="20"/>
      <c r="E22" s="20"/>
      <c r="F22" s="20"/>
      <c r="G22" s="89"/>
      <c r="J22" s="19" t="s">
        <v>28</v>
      </c>
      <c r="K22" s="5">
        <v>6</v>
      </c>
      <c r="L22" s="3">
        <v>53.5</v>
      </c>
      <c r="M22" s="3">
        <v>53.38</v>
      </c>
      <c r="N22" s="6">
        <f t="shared" si="1"/>
        <v>53.44</v>
      </c>
      <c r="O22" s="19"/>
      <c r="P22" s="102" t="s">
        <v>38</v>
      </c>
      <c r="Q22" s="3">
        <v>53.27</v>
      </c>
      <c r="R22" s="3">
        <v>53.05</v>
      </c>
    </row>
    <row r="23" spans="1:18" ht="12.75">
      <c r="A23" s="59"/>
      <c r="B23" s="20">
        <v>0.08780985239902736</v>
      </c>
      <c r="C23" s="20" t="s">
        <v>54</v>
      </c>
      <c r="D23" s="20"/>
      <c r="E23" s="20"/>
      <c r="F23" s="20"/>
      <c r="G23" s="89"/>
      <c r="K23" s="5">
        <v>7</v>
      </c>
      <c r="L23" s="3">
        <v>52.81</v>
      </c>
      <c r="M23" s="3">
        <v>52.82</v>
      </c>
      <c r="N23" s="6">
        <f t="shared" si="1"/>
        <v>52.815</v>
      </c>
      <c r="O23" s="19"/>
      <c r="P23" s="102" t="s">
        <v>39</v>
      </c>
      <c r="Q23" s="3">
        <v>53.27</v>
      </c>
      <c r="R23" s="3">
        <v>53.1</v>
      </c>
    </row>
    <row r="24" spans="1:18" ht="13.5" thickBot="1">
      <c r="A24" s="59"/>
      <c r="B24" s="20"/>
      <c r="C24" s="20"/>
      <c r="D24" s="20"/>
      <c r="E24" s="20"/>
      <c r="F24" s="20"/>
      <c r="G24" s="89"/>
      <c r="K24" s="5">
        <v>8</v>
      </c>
      <c r="L24" s="3">
        <v>52.57</v>
      </c>
      <c r="M24" s="3">
        <v>52.51</v>
      </c>
      <c r="N24" s="6">
        <f t="shared" si="1"/>
        <v>52.54</v>
      </c>
      <c r="O24" s="19"/>
      <c r="P24" s="103" t="s">
        <v>20</v>
      </c>
      <c r="Q24" s="65">
        <f>(Q22+Q23)/2</f>
        <v>53.27</v>
      </c>
      <c r="R24" s="65">
        <f>(R22+R23)/2</f>
        <v>53.075</v>
      </c>
    </row>
    <row r="25" spans="1:18" ht="13.5" thickBot="1">
      <c r="A25" s="59"/>
      <c r="B25" s="20"/>
      <c r="C25" s="20"/>
      <c r="D25" s="20"/>
      <c r="E25" s="20"/>
      <c r="F25" s="20"/>
      <c r="G25" s="89"/>
      <c r="J25" s="19"/>
      <c r="K25" s="5">
        <v>9</v>
      </c>
      <c r="L25" s="3">
        <v>52.54</v>
      </c>
      <c r="M25" s="3">
        <v>52.59</v>
      </c>
      <c r="N25" s="6">
        <f t="shared" si="1"/>
        <v>52.565</v>
      </c>
      <c r="O25" s="20"/>
      <c r="P25" s="20"/>
      <c r="Q25" s="20"/>
      <c r="R25" s="89"/>
    </row>
    <row r="26" spans="1:18" ht="12.75">
      <c r="A26" s="59" t="s">
        <v>59</v>
      </c>
      <c r="B26" s="20"/>
      <c r="C26" s="20"/>
      <c r="D26" s="20"/>
      <c r="E26" s="20"/>
      <c r="F26" s="19"/>
      <c r="G26" s="89"/>
      <c r="J26" s="19"/>
      <c r="K26" s="5">
        <v>10</v>
      </c>
      <c r="L26" s="3">
        <v>52.54</v>
      </c>
      <c r="M26" s="3">
        <v>52.49</v>
      </c>
      <c r="N26" s="6">
        <f t="shared" si="1"/>
        <v>52.515</v>
      </c>
      <c r="O26" s="20"/>
      <c r="P26" s="281" t="s">
        <v>40</v>
      </c>
      <c r="Q26" s="282"/>
      <c r="R26" s="89"/>
    </row>
    <row r="27" spans="1:18" ht="12.75">
      <c r="A27" s="59" t="s">
        <v>58</v>
      </c>
      <c r="B27" s="20"/>
      <c r="C27" s="20"/>
      <c r="D27" s="20"/>
      <c r="E27" s="20"/>
      <c r="F27" s="19"/>
      <c r="G27" s="89"/>
      <c r="J27" s="19"/>
      <c r="K27" s="5">
        <v>11</v>
      </c>
      <c r="L27" s="3">
        <v>52.5</v>
      </c>
      <c r="M27" s="3">
        <v>52.44</v>
      </c>
      <c r="N27" s="6">
        <f t="shared" si="1"/>
        <v>52.47</v>
      </c>
      <c r="O27" s="20"/>
      <c r="P27" s="35" t="s">
        <v>26</v>
      </c>
      <c r="Q27" s="6" t="s">
        <v>31</v>
      </c>
      <c r="R27" s="89"/>
    </row>
    <row r="28" spans="1:18" ht="13.5" thickBot="1">
      <c r="A28" s="59" t="s">
        <v>60</v>
      </c>
      <c r="B28" s="20"/>
      <c r="C28" s="20"/>
      <c r="D28" s="20"/>
      <c r="E28" s="20"/>
      <c r="F28" s="19"/>
      <c r="G28" s="89"/>
      <c r="J28" s="19"/>
      <c r="K28" s="7">
        <v>12</v>
      </c>
      <c r="L28" s="8">
        <v>52.68</v>
      </c>
      <c r="M28" s="8">
        <v>52.49</v>
      </c>
      <c r="N28" s="9">
        <f t="shared" si="1"/>
        <v>52.585</v>
      </c>
      <c r="O28" s="20"/>
      <c r="P28" s="39">
        <v>52.621500000000005</v>
      </c>
      <c r="Q28" s="9">
        <v>0.13511414927189572</v>
      </c>
      <c r="R28" s="89"/>
    </row>
    <row r="29" spans="1:18" ht="12.75">
      <c r="A29" s="59" t="s">
        <v>61</v>
      </c>
      <c r="B29" s="20"/>
      <c r="C29" s="20"/>
      <c r="D29" s="20"/>
      <c r="E29" s="20"/>
      <c r="F29" s="19"/>
      <c r="G29" s="89"/>
      <c r="J29" s="20"/>
      <c r="K29" s="20"/>
      <c r="L29" s="20"/>
      <c r="M29" s="20"/>
      <c r="N29" s="20"/>
      <c r="O29" s="20"/>
      <c r="P29" s="20"/>
      <c r="Q29" s="20"/>
      <c r="R29" s="89"/>
    </row>
    <row r="30" spans="1:18" ht="12.75">
      <c r="A30" s="61" t="s">
        <v>62</v>
      </c>
      <c r="B30" s="90"/>
      <c r="C30" s="90"/>
      <c r="D30" s="90"/>
      <c r="E30" s="90"/>
      <c r="F30" s="56"/>
      <c r="G30" s="69"/>
      <c r="J30" s="19" t="s">
        <v>29</v>
      </c>
      <c r="K30" s="19" t="s">
        <v>30</v>
      </c>
      <c r="L30" s="19"/>
      <c r="M30" s="19"/>
      <c r="N30" s="19"/>
      <c r="O30" s="20"/>
      <c r="P30" s="20"/>
      <c r="Q30" s="20"/>
      <c r="R30" s="89"/>
    </row>
    <row r="31" spans="10:18" ht="12.75">
      <c r="J31" s="19"/>
      <c r="K31" s="19"/>
      <c r="L31" s="19"/>
      <c r="M31" s="19"/>
      <c r="N31" s="19"/>
      <c r="O31" s="20"/>
      <c r="P31" s="20"/>
      <c r="Q31" s="20"/>
      <c r="R31" s="89"/>
    </row>
    <row r="32" spans="1:18" ht="13.5" thickBot="1">
      <c r="A32" t="s">
        <v>161</v>
      </c>
      <c r="J32" s="20"/>
      <c r="K32" s="20"/>
      <c r="L32" s="20"/>
      <c r="M32" s="20"/>
      <c r="N32" s="20"/>
      <c r="O32" s="20"/>
      <c r="P32" s="20"/>
      <c r="Q32" s="20"/>
      <c r="R32" s="89"/>
    </row>
    <row r="33" spans="1:18" ht="12.75">
      <c r="A33" t="s">
        <v>162</v>
      </c>
      <c r="J33" s="19"/>
      <c r="K33" s="281" t="s">
        <v>6</v>
      </c>
      <c r="L33" s="283"/>
      <c r="M33" s="283"/>
      <c r="N33" s="306"/>
      <c r="O33" s="104" t="s">
        <v>8</v>
      </c>
      <c r="P33" s="20"/>
      <c r="Q33" s="309" t="s">
        <v>37</v>
      </c>
      <c r="R33" s="310"/>
    </row>
    <row r="34" spans="1:18" ht="12.75">
      <c r="A34" t="s">
        <v>163</v>
      </c>
      <c r="J34" s="19"/>
      <c r="K34" s="4" t="s">
        <v>15</v>
      </c>
      <c r="L34" s="2" t="s">
        <v>17</v>
      </c>
      <c r="M34" s="15" t="s">
        <v>16</v>
      </c>
      <c r="N34" s="100" t="s">
        <v>20</v>
      </c>
      <c r="O34" s="105" t="s">
        <v>14</v>
      </c>
      <c r="P34" s="20"/>
      <c r="Q34" s="102" t="s">
        <v>123</v>
      </c>
      <c r="R34" s="64">
        <v>5</v>
      </c>
    </row>
    <row r="35" spans="1:18" ht="12.75">
      <c r="A35" t="s">
        <v>164</v>
      </c>
      <c r="J35" s="19"/>
      <c r="K35" s="5">
        <v>1</v>
      </c>
      <c r="L35" s="3">
        <v>51.58</v>
      </c>
      <c r="M35" s="3">
        <v>51.69</v>
      </c>
      <c r="N35" s="67">
        <f>(L35+M35)/2</f>
        <v>51.635</v>
      </c>
      <c r="O35" s="106" t="s">
        <v>31</v>
      </c>
      <c r="P35" s="20"/>
      <c r="Q35" s="102" t="s">
        <v>38</v>
      </c>
      <c r="R35" s="3">
        <v>51.86</v>
      </c>
    </row>
    <row r="36" spans="1:18" ht="12.75">
      <c r="A36" t="s">
        <v>165</v>
      </c>
      <c r="J36" s="19"/>
      <c r="K36" s="5">
        <v>2</v>
      </c>
      <c r="L36" s="3">
        <v>51.72</v>
      </c>
      <c r="M36" s="3">
        <v>51.64</v>
      </c>
      <c r="N36" s="67">
        <f aca="true" t="shared" si="2" ref="N36:N45">(L36+M36)/2</f>
        <v>51.68</v>
      </c>
      <c r="O36" s="106">
        <v>0.23</v>
      </c>
      <c r="P36" s="20"/>
      <c r="Q36" s="102" t="s">
        <v>39</v>
      </c>
      <c r="R36" s="3">
        <v>51.81</v>
      </c>
    </row>
    <row r="37" spans="1:18" ht="12.75">
      <c r="A37" t="s">
        <v>166</v>
      </c>
      <c r="J37" s="19"/>
      <c r="K37" s="5">
        <v>3</v>
      </c>
      <c r="L37" s="3">
        <v>51.52</v>
      </c>
      <c r="M37" s="3">
        <v>51.72</v>
      </c>
      <c r="N37" s="67">
        <f t="shared" si="2"/>
        <v>51.620000000000005</v>
      </c>
      <c r="O37" s="106" t="s">
        <v>26</v>
      </c>
      <c r="P37" s="20"/>
      <c r="Q37" s="102" t="s">
        <v>127</v>
      </c>
      <c r="R37" s="3">
        <v>51.67</v>
      </c>
    </row>
    <row r="38" spans="1:18" ht="12.75">
      <c r="A38" t="s">
        <v>167</v>
      </c>
      <c r="J38" s="19"/>
      <c r="K38" s="5">
        <v>4</v>
      </c>
      <c r="L38" s="3">
        <v>51.65</v>
      </c>
      <c r="M38" s="3">
        <v>51.59</v>
      </c>
      <c r="N38" s="67">
        <f t="shared" si="2"/>
        <v>51.620000000000005</v>
      </c>
      <c r="O38" s="106">
        <v>51.7</v>
      </c>
      <c r="P38" s="20"/>
      <c r="Q38" s="102" t="s">
        <v>128</v>
      </c>
      <c r="R38" s="3">
        <v>51.72</v>
      </c>
    </row>
    <row r="39" spans="1:18" ht="13.5" thickBot="1">
      <c r="A39" t="s">
        <v>168</v>
      </c>
      <c r="J39" s="19" t="s">
        <v>44</v>
      </c>
      <c r="K39" s="5">
        <v>5</v>
      </c>
      <c r="L39" s="3">
        <v>52.49</v>
      </c>
      <c r="M39" s="3">
        <v>52.33</v>
      </c>
      <c r="N39" s="67">
        <f t="shared" si="2"/>
        <v>52.41</v>
      </c>
      <c r="O39" s="106" t="s">
        <v>32</v>
      </c>
      <c r="P39" s="20"/>
      <c r="Q39" s="103" t="s">
        <v>20</v>
      </c>
      <c r="R39" s="65">
        <f>SUM(R35:R38)/4</f>
        <v>51.765</v>
      </c>
    </row>
    <row r="40" spans="1:18" ht="13.5" thickBot="1">
      <c r="A40" t="s">
        <v>169</v>
      </c>
      <c r="J40" s="19"/>
      <c r="K40" s="5">
        <v>6</v>
      </c>
      <c r="L40" s="3">
        <v>51.68</v>
      </c>
      <c r="M40" s="3">
        <v>51.73</v>
      </c>
      <c r="N40" s="67">
        <f t="shared" si="2"/>
        <v>51.705</v>
      </c>
      <c r="O40" s="107">
        <v>0.03</v>
      </c>
      <c r="P40" s="20"/>
      <c r="Q40" s="20"/>
      <c r="R40" s="89"/>
    </row>
    <row r="41" spans="1:18" ht="12.75">
      <c r="A41" t="s">
        <v>170</v>
      </c>
      <c r="D41" t="s">
        <v>171</v>
      </c>
      <c r="G41" t="s">
        <v>172</v>
      </c>
      <c r="J41" s="19"/>
      <c r="K41" s="5">
        <v>7</v>
      </c>
      <c r="L41" s="3">
        <v>51.85</v>
      </c>
      <c r="M41" s="3">
        <v>51.68</v>
      </c>
      <c r="N41" s="6">
        <f t="shared" si="2"/>
        <v>51.765</v>
      </c>
      <c r="O41" s="20"/>
      <c r="P41" s="20"/>
      <c r="Q41" s="307" t="s">
        <v>129</v>
      </c>
      <c r="R41" s="308"/>
    </row>
    <row r="42" spans="1:18" ht="12.75">
      <c r="A42" t="s">
        <v>173</v>
      </c>
      <c r="J42" s="19"/>
      <c r="K42" s="5">
        <v>8</v>
      </c>
      <c r="L42" s="3">
        <v>51.04</v>
      </c>
      <c r="M42" s="3">
        <v>51.09</v>
      </c>
      <c r="N42" s="6">
        <f t="shared" si="2"/>
        <v>51.065</v>
      </c>
      <c r="O42" s="20"/>
      <c r="P42" s="20"/>
      <c r="Q42" s="35" t="s">
        <v>26</v>
      </c>
      <c r="R42" s="3" t="s">
        <v>31</v>
      </c>
    </row>
    <row r="43" spans="1:18" ht="13.5" thickBot="1">
      <c r="A43" t="s">
        <v>174</v>
      </c>
      <c r="J43" s="19"/>
      <c r="K43" s="5">
        <v>9</v>
      </c>
      <c r="L43" s="3">
        <v>51.94</v>
      </c>
      <c r="M43" s="3">
        <v>51.86</v>
      </c>
      <c r="N43" s="6">
        <f t="shared" si="2"/>
        <v>51.9</v>
      </c>
      <c r="O43" s="20"/>
      <c r="P43" s="20"/>
      <c r="Q43" s="39">
        <v>51.65</v>
      </c>
      <c r="R43" s="8">
        <v>0.22</v>
      </c>
    </row>
    <row r="44" spans="1:18" ht="12.75">
      <c r="A44" t="s">
        <v>175</v>
      </c>
      <c r="J44" s="20"/>
      <c r="K44" s="5">
        <v>10</v>
      </c>
      <c r="L44" s="3">
        <v>51.84</v>
      </c>
      <c r="M44" s="3">
        <v>51.86</v>
      </c>
      <c r="N44" s="6">
        <f t="shared" si="2"/>
        <v>51.85</v>
      </c>
      <c r="O44" s="20"/>
      <c r="P44" s="20"/>
      <c r="Q44" s="20"/>
      <c r="R44" s="89"/>
    </row>
    <row r="45" spans="1:23" ht="13.5" thickBot="1">
      <c r="A45" t="s">
        <v>176</v>
      </c>
      <c r="D45" t="s">
        <v>178</v>
      </c>
      <c r="J45" s="20"/>
      <c r="K45" s="7">
        <v>11</v>
      </c>
      <c r="L45" s="8">
        <v>51.5</v>
      </c>
      <c r="M45" s="8">
        <v>51.48</v>
      </c>
      <c r="N45" s="9">
        <f t="shared" si="2"/>
        <v>51.489999999999995</v>
      </c>
      <c r="O45" s="20"/>
      <c r="P45" s="20"/>
      <c r="Q45" s="20"/>
      <c r="R45" s="89"/>
      <c r="S45" s="20"/>
      <c r="T45" s="20"/>
      <c r="U45" s="20"/>
      <c r="V45" s="20"/>
      <c r="W45" s="20"/>
    </row>
    <row r="46" spans="1:23" ht="12.75">
      <c r="A46" t="s">
        <v>177</v>
      </c>
      <c r="J46" s="20"/>
      <c r="K46" s="54"/>
      <c r="L46" s="19"/>
      <c r="M46" s="19"/>
      <c r="N46" s="19"/>
      <c r="O46" s="20"/>
      <c r="P46" s="20"/>
      <c r="Q46" s="20"/>
      <c r="R46" s="89"/>
      <c r="S46" s="20"/>
      <c r="T46" s="20"/>
      <c r="U46" s="20"/>
      <c r="V46" s="20"/>
      <c r="W46" s="20"/>
    </row>
    <row r="47" spans="1:18" ht="12.75">
      <c r="A47" t="s">
        <v>179</v>
      </c>
      <c r="J47" s="20"/>
      <c r="K47" s="20"/>
      <c r="L47" s="20"/>
      <c r="M47" s="20"/>
      <c r="N47" s="20"/>
      <c r="O47" s="20"/>
      <c r="P47" s="20"/>
      <c r="Q47" s="20"/>
      <c r="R47" s="89"/>
    </row>
    <row r="48" spans="1:18" ht="12.75">
      <c r="A48" t="s">
        <v>180</v>
      </c>
      <c r="J48" s="20" t="s">
        <v>29</v>
      </c>
      <c r="K48" s="20" t="s">
        <v>45</v>
      </c>
      <c r="L48" s="20"/>
      <c r="M48" s="20"/>
      <c r="N48" s="20"/>
      <c r="O48" s="20"/>
      <c r="P48" s="20"/>
      <c r="Q48" s="20"/>
      <c r="R48" s="89"/>
    </row>
    <row r="49" spans="1:18" ht="12.75">
      <c r="A49" t="s">
        <v>181</v>
      </c>
      <c r="J49" s="20" t="s">
        <v>29</v>
      </c>
      <c r="K49" s="20" t="s">
        <v>124</v>
      </c>
      <c r="L49" s="20"/>
      <c r="M49" s="20"/>
      <c r="N49" s="20"/>
      <c r="O49" s="20"/>
      <c r="P49" s="20"/>
      <c r="Q49" s="20"/>
      <c r="R49" s="89"/>
    </row>
    <row r="50" spans="1:18" ht="12.75">
      <c r="A50" t="s">
        <v>182</v>
      </c>
      <c r="J50" s="20"/>
      <c r="K50" s="20" t="s">
        <v>125</v>
      </c>
      <c r="L50" s="20"/>
      <c r="M50" s="20"/>
      <c r="N50" s="20"/>
      <c r="O50" s="20"/>
      <c r="P50" s="20"/>
      <c r="Q50" s="20"/>
      <c r="R50" s="89"/>
    </row>
    <row r="51" spans="1:18" ht="12.75">
      <c r="A51" t="s">
        <v>183</v>
      </c>
      <c r="J51" s="20"/>
      <c r="K51" s="20" t="s">
        <v>126</v>
      </c>
      <c r="L51" s="20"/>
      <c r="M51" s="20"/>
      <c r="N51" s="20"/>
      <c r="O51" s="20"/>
      <c r="P51" s="20"/>
      <c r="Q51" s="20"/>
      <c r="R51" s="89"/>
    </row>
    <row r="52" spans="1:18" ht="12.75">
      <c r="A52" t="s">
        <v>184</v>
      </c>
      <c r="J52" s="20"/>
      <c r="K52" s="20"/>
      <c r="L52" s="20"/>
      <c r="M52" s="20"/>
      <c r="N52" s="20"/>
      <c r="O52" s="20"/>
      <c r="P52" s="20"/>
      <c r="Q52" s="20"/>
      <c r="R52" s="89"/>
    </row>
    <row r="53" spans="1:18" ht="12.75">
      <c r="A53" t="s">
        <v>185</v>
      </c>
      <c r="C53" t="s">
        <v>186</v>
      </c>
      <c r="E53" t="s">
        <v>187</v>
      </c>
      <c r="G53" t="s">
        <v>188</v>
      </c>
      <c r="J53" s="20" t="s">
        <v>130</v>
      </c>
      <c r="K53" s="20"/>
      <c r="L53" s="20"/>
      <c r="M53" s="20"/>
      <c r="N53" s="20"/>
      <c r="O53" s="20"/>
      <c r="P53" s="20"/>
      <c r="Q53" s="20"/>
      <c r="R53" s="89"/>
    </row>
    <row r="54" spans="1:18" ht="12.75">
      <c r="A54" t="s">
        <v>189</v>
      </c>
      <c r="J54" s="20" t="s">
        <v>131</v>
      </c>
      <c r="K54" s="20"/>
      <c r="L54" s="20"/>
      <c r="M54" s="20"/>
      <c r="N54" s="20"/>
      <c r="O54" s="20"/>
      <c r="P54" s="20"/>
      <c r="Q54" s="20"/>
      <c r="R54" s="89"/>
    </row>
    <row r="55" spans="1:18" ht="13.5" thickBot="1">
      <c r="A55" t="s">
        <v>190</v>
      </c>
      <c r="J55" s="20" t="s">
        <v>132</v>
      </c>
      <c r="K55" s="20"/>
      <c r="L55" s="20"/>
      <c r="M55" s="20"/>
      <c r="N55" s="20"/>
      <c r="O55" s="20"/>
      <c r="P55" s="20"/>
      <c r="Q55" s="90"/>
      <c r="R55" s="69"/>
    </row>
    <row r="56" spans="1:36" ht="13.5" thickBot="1">
      <c r="A56" s="271" t="s">
        <v>134</v>
      </c>
      <c r="B56" s="272"/>
      <c r="C56" s="272"/>
      <c r="D56" s="272"/>
      <c r="E56" s="272"/>
      <c r="F56" s="272"/>
      <c r="G56" s="272"/>
      <c r="H56" s="272"/>
      <c r="I56" s="272"/>
      <c r="J56" s="274" t="s">
        <v>148</v>
      </c>
      <c r="K56" s="301"/>
      <c r="L56" s="301"/>
      <c r="M56" s="301"/>
      <c r="N56" s="301"/>
      <c r="O56" s="301"/>
      <c r="P56" s="275"/>
      <c r="Q56" s="20"/>
      <c r="R56" s="92" t="s">
        <v>117</v>
      </c>
      <c r="S56" s="20"/>
      <c r="T56" s="20"/>
      <c r="U56" s="20"/>
      <c r="V56" s="20"/>
      <c r="W56" s="20"/>
      <c r="X56" s="20"/>
      <c r="Y56" s="20"/>
      <c r="Z56" s="20"/>
      <c r="AA56" s="92" t="s">
        <v>117</v>
      </c>
      <c r="AB56" s="20"/>
      <c r="AC56" s="20"/>
      <c r="AD56" s="20"/>
      <c r="AE56" s="20"/>
      <c r="AF56" s="20"/>
      <c r="AG56" s="20"/>
      <c r="AH56" s="20"/>
      <c r="AI56" s="20"/>
      <c r="AJ56" s="92" t="s">
        <v>117</v>
      </c>
    </row>
    <row r="57" spans="1:36" ht="13.5" thickBot="1">
      <c r="A57" s="115" t="s">
        <v>65</v>
      </c>
      <c r="B57" s="116" t="s">
        <v>38</v>
      </c>
      <c r="C57" s="116" t="s">
        <v>66</v>
      </c>
      <c r="D57" s="117" t="s">
        <v>39</v>
      </c>
      <c r="E57" s="51"/>
      <c r="F57" s="51"/>
      <c r="G57" s="51"/>
      <c r="H57" s="51"/>
      <c r="I57" s="143" t="s">
        <v>117</v>
      </c>
      <c r="J57" s="20"/>
      <c r="K57" s="20"/>
      <c r="L57" s="20"/>
      <c r="M57" s="20"/>
      <c r="N57" s="20"/>
      <c r="O57" s="20"/>
      <c r="P57" s="20"/>
      <c r="Q57" s="20"/>
      <c r="R57" s="89">
        <v>100507</v>
      </c>
      <c r="S57" s="20"/>
      <c r="T57" s="20"/>
      <c r="U57" s="20"/>
      <c r="V57" s="20"/>
      <c r="W57" s="20"/>
      <c r="X57" s="20"/>
      <c r="Y57" s="20"/>
      <c r="Z57" s="20"/>
      <c r="AA57" s="89">
        <v>100507</v>
      </c>
      <c r="AB57" s="20"/>
      <c r="AC57" s="20"/>
      <c r="AD57" s="20"/>
      <c r="AE57" s="20"/>
      <c r="AF57" s="20"/>
      <c r="AG57" s="20"/>
      <c r="AH57" s="20"/>
      <c r="AI57" s="20"/>
      <c r="AJ57" s="89">
        <v>100507</v>
      </c>
    </row>
    <row r="58" spans="1:36" ht="13.5" thickBot="1">
      <c r="A58" s="77">
        <v>1</v>
      </c>
      <c r="B58" s="113">
        <v>12.98</v>
      </c>
      <c r="C58" s="113">
        <v>27.79</v>
      </c>
      <c r="D58" s="114">
        <v>14.81</v>
      </c>
      <c r="E58" s="20"/>
      <c r="F58" s="20"/>
      <c r="G58" s="20"/>
      <c r="H58" s="20"/>
      <c r="I58" s="89">
        <v>100507</v>
      </c>
      <c r="J58" s="20"/>
      <c r="K58" s="20"/>
      <c r="L58" s="20"/>
      <c r="M58" s="20"/>
      <c r="N58" s="131" t="s">
        <v>141</v>
      </c>
      <c r="O58" s="20" t="s">
        <v>150</v>
      </c>
      <c r="P58" s="20"/>
      <c r="Q58" s="20"/>
      <c r="R58" s="89"/>
      <c r="S58" s="20"/>
      <c r="T58" s="20"/>
      <c r="U58" s="20"/>
      <c r="V58" s="20"/>
      <c r="W58" s="20"/>
      <c r="X58" s="20"/>
      <c r="Y58" s="20"/>
      <c r="Z58" s="20"/>
      <c r="AA58" s="89"/>
      <c r="AB58" s="20"/>
      <c r="AC58" s="20"/>
      <c r="AD58" s="20"/>
      <c r="AE58" s="20"/>
      <c r="AF58" s="20"/>
      <c r="AG58" s="20"/>
      <c r="AH58" s="20"/>
      <c r="AI58" s="20"/>
      <c r="AJ58" s="89"/>
    </row>
    <row r="59" spans="1:36" ht="13.5" thickBot="1">
      <c r="A59" s="95">
        <v>2</v>
      </c>
      <c r="B59" s="108">
        <v>12.93</v>
      </c>
      <c r="C59" s="108">
        <v>27.99</v>
      </c>
      <c r="D59" s="110">
        <v>15.06</v>
      </c>
      <c r="E59" s="20"/>
      <c r="F59" s="20"/>
      <c r="G59" s="20"/>
      <c r="H59" s="20"/>
      <c r="I59" s="89"/>
      <c r="J59" s="302" t="s">
        <v>152</v>
      </c>
      <c r="K59" s="303"/>
      <c r="L59" s="303"/>
      <c r="M59" s="304"/>
      <c r="N59" s="20"/>
      <c r="O59" s="20" t="s">
        <v>151</v>
      </c>
      <c r="P59" s="20"/>
      <c r="Q59" s="20"/>
      <c r="R59" s="89"/>
      <c r="S59" s="302" t="s">
        <v>154</v>
      </c>
      <c r="T59" s="303"/>
      <c r="U59" s="303"/>
      <c r="V59" s="304"/>
      <c r="W59" s="20"/>
      <c r="X59" s="20"/>
      <c r="Y59" s="20"/>
      <c r="Z59" s="20"/>
      <c r="AA59" s="89"/>
      <c r="AB59" s="302" t="s">
        <v>156</v>
      </c>
      <c r="AC59" s="303"/>
      <c r="AD59" s="303"/>
      <c r="AE59" s="304"/>
      <c r="AF59" s="20"/>
      <c r="AG59" s="20"/>
      <c r="AH59" s="20"/>
      <c r="AI59" s="20"/>
      <c r="AJ59" s="89"/>
    </row>
    <row r="60" spans="1:36" ht="13.5" thickBot="1">
      <c r="A60" s="95">
        <v>3</v>
      </c>
      <c r="B60" s="108">
        <v>12.76</v>
      </c>
      <c r="C60" s="108">
        <v>26.91</v>
      </c>
      <c r="D60" s="110">
        <v>14.15</v>
      </c>
      <c r="E60" s="118" t="s">
        <v>141</v>
      </c>
      <c r="F60" s="276" t="s">
        <v>135</v>
      </c>
      <c r="G60" s="276"/>
      <c r="H60" s="276"/>
      <c r="I60" s="305"/>
      <c r="J60" s="139" t="s">
        <v>72</v>
      </c>
      <c r="K60" s="116" t="s">
        <v>38</v>
      </c>
      <c r="L60" s="116" t="s">
        <v>149</v>
      </c>
      <c r="M60" s="117" t="s">
        <v>39</v>
      </c>
      <c r="N60" s="20"/>
      <c r="O60" s="20"/>
      <c r="P60" s="20"/>
      <c r="Q60" s="20"/>
      <c r="R60" s="89"/>
      <c r="S60" s="141" t="s">
        <v>72</v>
      </c>
      <c r="T60" s="134" t="s">
        <v>38</v>
      </c>
      <c r="U60" s="134" t="s">
        <v>149</v>
      </c>
      <c r="V60" s="135" t="s">
        <v>39</v>
      </c>
      <c r="W60" s="20"/>
      <c r="X60" s="20"/>
      <c r="Y60" s="20"/>
      <c r="Z60" s="20"/>
      <c r="AA60" s="89"/>
      <c r="AB60" s="141" t="s">
        <v>72</v>
      </c>
      <c r="AC60" s="134" t="s">
        <v>38</v>
      </c>
      <c r="AD60" s="134" t="s">
        <v>149</v>
      </c>
      <c r="AE60" s="135" t="s">
        <v>39</v>
      </c>
      <c r="AF60" s="20"/>
      <c r="AG60" s="20"/>
      <c r="AH60" s="20"/>
      <c r="AI60" s="20"/>
      <c r="AJ60" s="89"/>
    </row>
    <row r="61" spans="1:36" ht="12.75">
      <c r="A61" s="95">
        <v>4</v>
      </c>
      <c r="B61" s="108">
        <v>12.9</v>
      </c>
      <c r="C61" s="108">
        <v>26.91</v>
      </c>
      <c r="D61" s="110">
        <v>14.01</v>
      </c>
      <c r="E61" s="119"/>
      <c r="F61" s="276" t="s">
        <v>136</v>
      </c>
      <c r="G61" s="276"/>
      <c r="H61" s="276"/>
      <c r="I61" s="305"/>
      <c r="J61" s="69">
        <v>1</v>
      </c>
      <c r="K61" s="72">
        <v>25.63</v>
      </c>
      <c r="L61" s="113">
        <v>46.12</v>
      </c>
      <c r="M61" s="70">
        <v>20.49</v>
      </c>
      <c r="N61" s="20"/>
      <c r="O61" s="20"/>
      <c r="P61" s="20"/>
      <c r="Q61" s="20"/>
      <c r="R61" s="20"/>
      <c r="S61" s="74">
        <v>1</v>
      </c>
      <c r="T61" s="137">
        <v>36.52</v>
      </c>
      <c r="U61" s="137">
        <v>71.8</v>
      </c>
      <c r="V61" s="138">
        <v>35.28</v>
      </c>
      <c r="W61" s="20"/>
      <c r="X61" s="20"/>
      <c r="Y61" s="20"/>
      <c r="Z61" s="20"/>
      <c r="AA61" s="20"/>
      <c r="AB61" s="74">
        <v>1</v>
      </c>
      <c r="AC61" s="109">
        <v>48.66</v>
      </c>
      <c r="AD61" s="109">
        <v>91.47</v>
      </c>
      <c r="AE61" s="75">
        <v>42.81</v>
      </c>
      <c r="AF61" s="20"/>
      <c r="AG61" s="20"/>
      <c r="AH61" s="20"/>
      <c r="AI61" s="20"/>
      <c r="AJ61" s="89"/>
    </row>
    <row r="62" spans="1:36" ht="12.75">
      <c r="A62" s="95">
        <v>5</v>
      </c>
      <c r="B62" s="108">
        <v>13.46</v>
      </c>
      <c r="C62" s="108">
        <v>27.46</v>
      </c>
      <c r="D62" s="110">
        <v>14</v>
      </c>
      <c r="E62" s="20"/>
      <c r="F62" s="20"/>
      <c r="G62" s="20"/>
      <c r="H62" s="20"/>
      <c r="I62" s="89"/>
      <c r="J62" s="68">
        <v>2</v>
      </c>
      <c r="K62" s="21">
        <v>25.48</v>
      </c>
      <c r="L62" s="108">
        <v>49.74</v>
      </c>
      <c r="M62" s="27">
        <v>24.26</v>
      </c>
      <c r="N62" s="20"/>
      <c r="O62" s="20"/>
      <c r="P62" s="20"/>
      <c r="Q62" s="20"/>
      <c r="R62" s="20"/>
      <c r="S62" s="95">
        <v>2</v>
      </c>
      <c r="T62" s="108">
        <v>39.5</v>
      </c>
      <c r="U62" s="108">
        <v>71.13</v>
      </c>
      <c r="V62" s="110">
        <v>31.63</v>
      </c>
      <c r="W62" s="20"/>
      <c r="X62" s="20"/>
      <c r="Y62" s="20"/>
      <c r="Z62" s="20"/>
      <c r="AA62" s="20"/>
      <c r="AB62" s="95">
        <v>2</v>
      </c>
      <c r="AC62" s="21">
        <v>51.33</v>
      </c>
      <c r="AD62" s="21">
        <v>89.97</v>
      </c>
      <c r="AE62" s="27">
        <v>38.64</v>
      </c>
      <c r="AF62" s="20"/>
      <c r="AG62" s="20"/>
      <c r="AH62" s="20"/>
      <c r="AI62" s="20"/>
      <c r="AJ62" s="89"/>
    </row>
    <row r="63" spans="1:36" ht="12.75">
      <c r="A63" s="95">
        <v>6</v>
      </c>
      <c r="B63" s="108">
        <v>14.09</v>
      </c>
      <c r="C63" s="108">
        <v>26.52</v>
      </c>
      <c r="D63" s="110">
        <v>12.43</v>
      </c>
      <c r="E63" s="118" t="s">
        <v>141</v>
      </c>
      <c r="F63" s="276" t="s">
        <v>137</v>
      </c>
      <c r="G63" s="276"/>
      <c r="H63" s="276"/>
      <c r="I63" s="89"/>
      <c r="J63" s="68">
        <v>3</v>
      </c>
      <c r="K63" s="21">
        <v>29.05</v>
      </c>
      <c r="L63" s="108">
        <v>54.93</v>
      </c>
      <c r="M63" s="27">
        <v>25.88</v>
      </c>
      <c r="N63" s="20"/>
      <c r="O63" s="20"/>
      <c r="P63" s="20"/>
      <c r="Q63" s="20"/>
      <c r="R63" s="20"/>
      <c r="S63" s="95">
        <v>3</v>
      </c>
      <c r="T63" s="108">
        <v>38.55</v>
      </c>
      <c r="U63" s="108">
        <v>71.98</v>
      </c>
      <c r="V63" s="110">
        <v>33.43</v>
      </c>
      <c r="W63" s="20"/>
      <c r="X63" s="20"/>
      <c r="Y63" s="20"/>
      <c r="Z63" s="20"/>
      <c r="AA63" s="20"/>
      <c r="AB63" s="95">
        <v>3</v>
      </c>
      <c r="AC63" s="21">
        <v>47.85</v>
      </c>
      <c r="AD63" s="21">
        <v>91.6</v>
      </c>
      <c r="AE63" s="27">
        <v>43.75</v>
      </c>
      <c r="AF63" s="20"/>
      <c r="AG63" s="20"/>
      <c r="AH63" s="20"/>
      <c r="AI63" s="20"/>
      <c r="AJ63" s="89"/>
    </row>
    <row r="64" spans="1:36" ht="12.75">
      <c r="A64" s="95">
        <v>7</v>
      </c>
      <c r="B64" s="108">
        <v>13.96</v>
      </c>
      <c r="C64" s="108">
        <v>29.94</v>
      </c>
      <c r="D64" s="110">
        <v>15.98</v>
      </c>
      <c r="E64" s="20"/>
      <c r="F64" s="276" t="s">
        <v>138</v>
      </c>
      <c r="G64" s="276"/>
      <c r="H64" s="276"/>
      <c r="I64" s="89"/>
      <c r="J64" s="68">
        <v>4</v>
      </c>
      <c r="K64" s="21">
        <v>27.53</v>
      </c>
      <c r="L64" s="108">
        <v>47.99</v>
      </c>
      <c r="M64" s="27">
        <v>20.46</v>
      </c>
      <c r="N64" s="20"/>
      <c r="O64" s="20"/>
      <c r="P64" s="20"/>
      <c r="Q64" s="20"/>
      <c r="R64" s="20"/>
      <c r="S64" s="95">
        <v>4</v>
      </c>
      <c r="T64" s="108">
        <v>39.27</v>
      </c>
      <c r="U64" s="108">
        <v>69.41</v>
      </c>
      <c r="V64" s="110">
        <v>30.14</v>
      </c>
      <c r="W64" s="20"/>
      <c r="X64" s="20"/>
      <c r="Y64" s="20"/>
      <c r="Z64" s="20"/>
      <c r="AA64" s="20"/>
      <c r="AB64" s="95">
        <v>4</v>
      </c>
      <c r="AC64" s="21">
        <v>49.62</v>
      </c>
      <c r="AD64" s="21">
        <v>92.29</v>
      </c>
      <c r="AE64" s="27">
        <v>42.67</v>
      </c>
      <c r="AF64" s="20"/>
      <c r="AG64" s="20"/>
      <c r="AH64" s="20"/>
      <c r="AI64" s="20"/>
      <c r="AJ64" s="89"/>
    </row>
    <row r="65" spans="1:36" ht="13.5" thickBot="1">
      <c r="A65" s="95">
        <v>8</v>
      </c>
      <c r="B65" s="108">
        <v>13.75</v>
      </c>
      <c r="C65" s="108">
        <v>29.57</v>
      </c>
      <c r="D65" s="110">
        <v>15.82</v>
      </c>
      <c r="E65" s="20"/>
      <c r="F65" s="276" t="s">
        <v>139</v>
      </c>
      <c r="G65" s="276"/>
      <c r="H65" s="276"/>
      <c r="I65" s="89"/>
      <c r="J65" s="68">
        <v>5</v>
      </c>
      <c r="K65" s="21">
        <v>25.73</v>
      </c>
      <c r="L65" s="108">
        <v>51.86</v>
      </c>
      <c r="M65" s="27">
        <v>26.13</v>
      </c>
      <c r="N65" s="20"/>
      <c r="O65" s="20"/>
      <c r="P65" s="20"/>
      <c r="Q65" s="20"/>
      <c r="R65" s="20"/>
      <c r="S65" s="95">
        <v>5</v>
      </c>
      <c r="T65" s="108">
        <v>39.19</v>
      </c>
      <c r="U65" s="108">
        <v>69.27</v>
      </c>
      <c r="V65" s="110">
        <v>30.08</v>
      </c>
      <c r="W65" s="20"/>
      <c r="X65" s="20"/>
      <c r="Y65" s="20"/>
      <c r="Z65" s="20"/>
      <c r="AA65" s="20"/>
      <c r="AB65" s="95">
        <v>5</v>
      </c>
      <c r="AC65" s="21">
        <v>50.67</v>
      </c>
      <c r="AD65" s="21">
        <v>91.43</v>
      </c>
      <c r="AE65" s="27">
        <v>40.76</v>
      </c>
      <c r="AF65" s="20"/>
      <c r="AG65" s="20"/>
      <c r="AH65" s="20"/>
      <c r="AI65" s="20"/>
      <c r="AJ65" s="89"/>
    </row>
    <row r="66" spans="1:36" ht="13.5" thickBot="1">
      <c r="A66" s="95">
        <v>9</v>
      </c>
      <c r="B66" s="108">
        <v>14.92</v>
      </c>
      <c r="C66" s="108">
        <v>27.6</v>
      </c>
      <c r="D66" s="110">
        <v>12.68</v>
      </c>
      <c r="E66" s="20"/>
      <c r="F66" s="276" t="s">
        <v>140</v>
      </c>
      <c r="G66" s="276"/>
      <c r="H66" s="276"/>
      <c r="I66" s="89"/>
      <c r="J66" s="68">
        <v>6</v>
      </c>
      <c r="K66" s="21">
        <v>23.74</v>
      </c>
      <c r="L66" s="108">
        <v>46.08</v>
      </c>
      <c r="M66" s="27">
        <v>22.34</v>
      </c>
      <c r="N66" s="20"/>
      <c r="O66" s="20"/>
      <c r="P66" s="20"/>
      <c r="Q66" s="20"/>
      <c r="R66" s="20"/>
      <c r="S66" s="95">
        <v>6</v>
      </c>
      <c r="T66" s="108">
        <v>41.24</v>
      </c>
      <c r="U66" s="108">
        <v>71.24</v>
      </c>
      <c r="V66" s="110">
        <v>30</v>
      </c>
      <c r="W66" s="20"/>
      <c r="X66" s="74"/>
      <c r="Y66" s="109" t="s">
        <v>38</v>
      </c>
      <c r="Z66" s="75" t="s">
        <v>39</v>
      </c>
      <c r="AA66" s="20"/>
      <c r="AB66" s="95">
        <v>6</v>
      </c>
      <c r="AC66" s="21">
        <v>49.86</v>
      </c>
      <c r="AD66" s="21">
        <v>90.94</v>
      </c>
      <c r="AE66" s="27">
        <v>41.08</v>
      </c>
      <c r="AF66" s="20"/>
      <c r="AG66" s="74"/>
      <c r="AH66" s="109" t="s">
        <v>38</v>
      </c>
      <c r="AI66" s="75" t="s">
        <v>39</v>
      </c>
      <c r="AJ66" s="89"/>
    </row>
    <row r="67" spans="1:36" ht="13.5" thickBot="1">
      <c r="A67" s="95">
        <v>10</v>
      </c>
      <c r="B67" s="108">
        <v>14.87</v>
      </c>
      <c r="C67" s="108">
        <v>27.35</v>
      </c>
      <c r="D67" s="110">
        <v>12.48</v>
      </c>
      <c r="E67" s="20"/>
      <c r="F67" s="20"/>
      <c r="G67" s="20"/>
      <c r="H67" s="20"/>
      <c r="I67" s="89"/>
      <c r="J67" s="68">
        <v>7</v>
      </c>
      <c r="K67" s="21">
        <v>27.36</v>
      </c>
      <c r="L67" s="108">
        <v>46.09</v>
      </c>
      <c r="M67" s="27">
        <v>18.73</v>
      </c>
      <c r="N67" s="20"/>
      <c r="O67" s="74"/>
      <c r="P67" s="109" t="s">
        <v>38</v>
      </c>
      <c r="Q67" s="75" t="s">
        <v>39</v>
      </c>
      <c r="R67" s="20"/>
      <c r="S67" s="95">
        <v>7</v>
      </c>
      <c r="T67" s="108">
        <v>39.63</v>
      </c>
      <c r="U67" s="108">
        <v>73.06</v>
      </c>
      <c r="V67" s="110">
        <v>33.43</v>
      </c>
      <c r="W67" s="20"/>
      <c r="X67" s="95" t="s">
        <v>20</v>
      </c>
      <c r="Y67" s="123">
        <v>39.003</v>
      </c>
      <c r="Z67" s="125">
        <v>30.689</v>
      </c>
      <c r="AA67" s="20"/>
      <c r="AB67" s="95">
        <v>7</v>
      </c>
      <c r="AC67" s="21"/>
      <c r="AD67" s="21"/>
      <c r="AE67" s="145">
        <v>0</v>
      </c>
      <c r="AF67" s="20"/>
      <c r="AG67" s="95" t="s">
        <v>20</v>
      </c>
      <c r="AH67" s="123"/>
      <c r="AI67" s="125"/>
      <c r="AJ67" s="89"/>
    </row>
    <row r="68" spans="1:36" ht="12.75">
      <c r="A68" s="95">
        <v>11</v>
      </c>
      <c r="B68" s="108">
        <v>13.46</v>
      </c>
      <c r="C68" s="108">
        <v>27.52</v>
      </c>
      <c r="D68" s="110">
        <v>14.06</v>
      </c>
      <c r="E68" s="20"/>
      <c r="F68" s="74"/>
      <c r="G68" s="109" t="s">
        <v>38</v>
      </c>
      <c r="H68" s="75" t="s">
        <v>39</v>
      </c>
      <c r="I68" s="89"/>
      <c r="J68" s="68">
        <v>8</v>
      </c>
      <c r="K68" s="21">
        <v>27.36</v>
      </c>
      <c r="L68" s="108">
        <v>51.13</v>
      </c>
      <c r="M68" s="27">
        <v>23.77</v>
      </c>
      <c r="N68" s="20"/>
      <c r="O68" s="95" t="s">
        <v>20</v>
      </c>
      <c r="P68" s="123">
        <v>25.555</v>
      </c>
      <c r="Q68" s="125">
        <v>23.79</v>
      </c>
      <c r="R68" s="20"/>
      <c r="S68" s="95">
        <v>8</v>
      </c>
      <c r="T68" s="108">
        <v>38.65</v>
      </c>
      <c r="U68" s="108">
        <v>72.86</v>
      </c>
      <c r="V68" s="110">
        <v>34.21</v>
      </c>
      <c r="W68" s="20"/>
      <c r="X68" s="95" t="s">
        <v>82</v>
      </c>
      <c r="Y68" s="132">
        <v>1.00001631565644</v>
      </c>
      <c r="Z68" s="133">
        <v>2.2692820566495833</v>
      </c>
      <c r="AA68" s="20"/>
      <c r="AB68" s="95">
        <v>8</v>
      </c>
      <c r="AC68" s="21"/>
      <c r="AD68" s="21"/>
      <c r="AE68" s="145">
        <v>0</v>
      </c>
      <c r="AF68" s="20"/>
      <c r="AG68" s="95" t="s">
        <v>82</v>
      </c>
      <c r="AH68" s="132"/>
      <c r="AI68" s="133"/>
      <c r="AJ68" s="89"/>
    </row>
    <row r="69" spans="1:36" ht="13.5" thickBot="1">
      <c r="A69" s="95">
        <v>12</v>
      </c>
      <c r="B69" s="108">
        <v>15.29</v>
      </c>
      <c r="C69" s="108">
        <v>27.02</v>
      </c>
      <c r="D69" s="110">
        <v>11.73</v>
      </c>
      <c r="E69" s="20"/>
      <c r="F69" s="95" t="s">
        <v>20</v>
      </c>
      <c r="G69" s="123">
        <v>13.567727272727273</v>
      </c>
      <c r="H69" s="125">
        <v>13.639545454545454</v>
      </c>
      <c r="I69" s="89"/>
      <c r="J69" s="68">
        <v>9</v>
      </c>
      <c r="K69" s="21">
        <v>24.08</v>
      </c>
      <c r="L69" s="108">
        <v>49.6</v>
      </c>
      <c r="M69" s="27">
        <v>25.52</v>
      </c>
      <c r="N69" s="20"/>
      <c r="O69" s="95" t="s">
        <v>82</v>
      </c>
      <c r="P69" s="132">
        <v>1.471706850100077</v>
      </c>
      <c r="Q69" s="133">
        <v>3.371687067954323</v>
      </c>
      <c r="R69" s="20"/>
      <c r="S69" s="95">
        <v>9</v>
      </c>
      <c r="T69" s="108">
        <v>38.64</v>
      </c>
      <c r="U69" s="108">
        <v>69.99</v>
      </c>
      <c r="V69" s="110">
        <v>31.35</v>
      </c>
      <c r="W69" s="20"/>
      <c r="X69" s="76" t="s">
        <v>24</v>
      </c>
      <c r="Y69" s="111">
        <v>0.22361044604166866</v>
      </c>
      <c r="Z69" s="112">
        <v>0.5074268938788996</v>
      </c>
      <c r="AA69" s="20"/>
      <c r="AB69" s="95">
        <v>9</v>
      </c>
      <c r="AC69" s="21"/>
      <c r="AD69" s="21"/>
      <c r="AE69" s="145">
        <v>0</v>
      </c>
      <c r="AF69" s="20"/>
      <c r="AG69" s="76" t="s">
        <v>24</v>
      </c>
      <c r="AH69" s="111"/>
      <c r="AI69" s="112"/>
      <c r="AJ69" s="89"/>
    </row>
    <row r="70" spans="1:36" ht="13.5" thickBot="1">
      <c r="A70" s="95">
        <v>13</v>
      </c>
      <c r="B70" s="108">
        <v>13.27</v>
      </c>
      <c r="C70" s="108">
        <v>26.44</v>
      </c>
      <c r="D70" s="110">
        <v>13.17</v>
      </c>
      <c r="E70" s="20"/>
      <c r="F70" s="95" t="s">
        <v>82</v>
      </c>
      <c r="G70" s="124">
        <v>0.7362901331494207</v>
      </c>
      <c r="H70" s="126">
        <v>1.2116045137896847</v>
      </c>
      <c r="I70" s="89"/>
      <c r="J70" s="68">
        <v>10</v>
      </c>
      <c r="K70" s="21">
        <v>25.67</v>
      </c>
      <c r="L70" s="108">
        <v>45.93</v>
      </c>
      <c r="M70" s="27">
        <v>20.26</v>
      </c>
      <c r="N70" s="20"/>
      <c r="O70" s="76" t="s">
        <v>24</v>
      </c>
      <c r="P70" s="111">
        <v>0.3290836559775865</v>
      </c>
      <c r="Q70" s="112">
        <v>0.7539321482802819</v>
      </c>
      <c r="R70" s="20"/>
      <c r="S70" s="95">
        <v>10</v>
      </c>
      <c r="T70" s="108">
        <v>38.87</v>
      </c>
      <c r="U70" s="108">
        <v>69.09</v>
      </c>
      <c r="V70" s="110">
        <v>30.22</v>
      </c>
      <c r="W70" s="20"/>
      <c r="X70" s="20"/>
      <c r="Y70" s="20"/>
      <c r="Z70" s="20"/>
      <c r="AA70" s="20"/>
      <c r="AB70" s="95">
        <v>10</v>
      </c>
      <c r="AC70" s="21"/>
      <c r="AD70" s="21"/>
      <c r="AE70" s="145">
        <v>0</v>
      </c>
      <c r="AF70" s="20"/>
      <c r="AG70" s="20"/>
      <c r="AH70" s="20"/>
      <c r="AI70" s="20"/>
      <c r="AJ70" s="89"/>
    </row>
    <row r="71" spans="1:36" ht="13.5" thickBot="1">
      <c r="A71" s="95">
        <v>14</v>
      </c>
      <c r="B71" s="108">
        <v>13.1</v>
      </c>
      <c r="C71" s="108">
        <v>26.6</v>
      </c>
      <c r="D71" s="110">
        <v>13.5</v>
      </c>
      <c r="E71" s="20"/>
      <c r="F71" s="76" t="s">
        <v>24</v>
      </c>
      <c r="G71" s="127">
        <v>0.1569775838330243</v>
      </c>
      <c r="H71" s="128">
        <v>0.25831495027965184</v>
      </c>
      <c r="I71" s="89"/>
      <c r="J71" s="68">
        <v>11</v>
      </c>
      <c r="K71" s="21">
        <v>25.6</v>
      </c>
      <c r="L71" s="108">
        <v>47.67</v>
      </c>
      <c r="M71" s="27">
        <v>22.07</v>
      </c>
      <c r="N71" s="20"/>
      <c r="O71" s="20"/>
      <c r="P71" s="20"/>
      <c r="Q71" s="20"/>
      <c r="R71" s="20"/>
      <c r="S71" s="95">
        <v>11</v>
      </c>
      <c r="T71" s="108">
        <v>39.29</v>
      </c>
      <c r="U71" s="108">
        <v>69.56</v>
      </c>
      <c r="V71" s="110">
        <v>30.27</v>
      </c>
      <c r="W71" s="20"/>
      <c r="X71" s="20"/>
      <c r="Y71" s="20"/>
      <c r="Z71" s="20"/>
      <c r="AA71" s="20"/>
      <c r="AB71" s="95">
        <v>11</v>
      </c>
      <c r="AC71" s="21"/>
      <c r="AD71" s="21"/>
      <c r="AE71" s="145">
        <v>0</v>
      </c>
      <c r="AF71" s="20"/>
      <c r="AG71" s="20"/>
      <c r="AH71" s="20"/>
      <c r="AI71" s="20"/>
      <c r="AJ71" s="89"/>
    </row>
    <row r="72" spans="1:36" ht="12.75">
      <c r="A72" s="95">
        <v>15</v>
      </c>
      <c r="B72" s="108">
        <v>13.26</v>
      </c>
      <c r="C72" s="108">
        <v>26.6</v>
      </c>
      <c r="D72" s="110">
        <v>13.34</v>
      </c>
      <c r="E72" s="20"/>
      <c r="F72" s="20"/>
      <c r="G72" s="20"/>
      <c r="H72" s="20"/>
      <c r="I72" s="89"/>
      <c r="J72" s="68">
        <v>12</v>
      </c>
      <c r="K72" s="21">
        <v>23.78</v>
      </c>
      <c r="L72" s="108">
        <v>47.75</v>
      </c>
      <c r="M72" s="27">
        <v>23.97</v>
      </c>
      <c r="N72" s="20"/>
      <c r="O72" s="20"/>
      <c r="P72" s="20"/>
      <c r="Q72" s="20"/>
      <c r="R72" s="20"/>
      <c r="S72" s="95">
        <v>12</v>
      </c>
      <c r="T72" s="108">
        <v>39.52</v>
      </c>
      <c r="U72" s="108">
        <v>66.27</v>
      </c>
      <c r="V72" s="110">
        <v>26.75</v>
      </c>
      <c r="W72" s="20"/>
      <c r="X72" s="144" t="s">
        <v>105</v>
      </c>
      <c r="Y72" s="20" t="s">
        <v>92</v>
      </c>
      <c r="Z72" s="20"/>
      <c r="AA72" s="20"/>
      <c r="AB72" s="95">
        <v>12</v>
      </c>
      <c r="AC72" s="21"/>
      <c r="AD72" s="21"/>
      <c r="AE72" s="145">
        <v>0</v>
      </c>
      <c r="AF72" s="20"/>
      <c r="AG72" s="144"/>
      <c r="AH72" s="20" t="s">
        <v>92</v>
      </c>
      <c r="AI72" s="20"/>
      <c r="AJ72" s="89"/>
    </row>
    <row r="73" spans="1:36" ht="12.75">
      <c r="A73" s="95">
        <v>16</v>
      </c>
      <c r="B73" s="108">
        <v>14.3</v>
      </c>
      <c r="C73" s="108">
        <v>26.46</v>
      </c>
      <c r="D73" s="110">
        <v>12.16</v>
      </c>
      <c r="E73" s="20"/>
      <c r="F73" s="20"/>
      <c r="G73" s="20"/>
      <c r="H73" s="20"/>
      <c r="I73" s="89"/>
      <c r="J73" s="68">
        <v>13</v>
      </c>
      <c r="K73" s="21">
        <v>25.9</v>
      </c>
      <c r="L73" s="108">
        <v>49.71</v>
      </c>
      <c r="M73" s="27">
        <v>23.81</v>
      </c>
      <c r="N73" s="20"/>
      <c r="O73" s="144" t="s">
        <v>95</v>
      </c>
      <c r="P73" s="20" t="s">
        <v>92</v>
      </c>
      <c r="Q73" s="20"/>
      <c r="R73" s="20"/>
      <c r="S73" s="95">
        <v>13</v>
      </c>
      <c r="T73" s="108">
        <v>38.63</v>
      </c>
      <c r="U73" s="108">
        <v>66.86</v>
      </c>
      <c r="V73" s="110">
        <v>28.23</v>
      </c>
      <c r="W73" s="20"/>
      <c r="X73" s="144" t="s">
        <v>106</v>
      </c>
      <c r="Y73" s="20" t="s">
        <v>92</v>
      </c>
      <c r="Z73" s="20"/>
      <c r="AA73" s="20"/>
      <c r="AB73" s="95">
        <v>13</v>
      </c>
      <c r="AC73" s="21"/>
      <c r="AD73" s="21"/>
      <c r="AE73" s="145">
        <v>0</v>
      </c>
      <c r="AF73" s="20"/>
      <c r="AG73" s="144"/>
      <c r="AH73" s="20" t="s">
        <v>92</v>
      </c>
      <c r="AI73" s="20"/>
      <c r="AJ73" s="89"/>
    </row>
    <row r="74" spans="1:36" ht="12.75">
      <c r="A74" s="95">
        <v>17</v>
      </c>
      <c r="B74" s="108">
        <v>13.13</v>
      </c>
      <c r="C74" s="108">
        <v>26.07</v>
      </c>
      <c r="D74" s="110">
        <v>12.94</v>
      </c>
      <c r="E74" s="20"/>
      <c r="F74" s="300" t="s">
        <v>90</v>
      </c>
      <c r="G74" s="300"/>
      <c r="H74" s="20" t="s">
        <v>92</v>
      </c>
      <c r="I74" s="89"/>
      <c r="J74" s="68">
        <v>14</v>
      </c>
      <c r="K74" s="21">
        <v>25.56</v>
      </c>
      <c r="L74" s="108">
        <v>47.82</v>
      </c>
      <c r="M74" s="27">
        <v>22.26</v>
      </c>
      <c r="N74" s="20"/>
      <c r="O74" s="144" t="s">
        <v>96</v>
      </c>
      <c r="P74" s="20" t="s">
        <v>92</v>
      </c>
      <c r="Q74" s="20"/>
      <c r="R74" s="20"/>
      <c r="S74" s="95">
        <v>14</v>
      </c>
      <c r="T74" s="108">
        <v>40.04</v>
      </c>
      <c r="U74" s="108">
        <v>66.72</v>
      </c>
      <c r="V74" s="110">
        <v>26.68</v>
      </c>
      <c r="W74" s="20"/>
      <c r="X74" s="20"/>
      <c r="Y74" s="20"/>
      <c r="Z74" s="20"/>
      <c r="AA74" s="20"/>
      <c r="AB74" s="95">
        <v>14</v>
      </c>
      <c r="AC74" s="21"/>
      <c r="AD74" s="21"/>
      <c r="AE74" s="145">
        <v>0</v>
      </c>
      <c r="AF74" s="20"/>
      <c r="AG74" s="20"/>
      <c r="AH74" s="20"/>
      <c r="AI74" s="20"/>
      <c r="AJ74" s="89"/>
    </row>
    <row r="75" spans="1:36" ht="12.75">
      <c r="A75" s="95">
        <v>18</v>
      </c>
      <c r="B75" s="108">
        <v>13.59</v>
      </c>
      <c r="C75" s="108">
        <v>25.76</v>
      </c>
      <c r="D75" s="110">
        <v>12.17</v>
      </c>
      <c r="E75" s="20"/>
      <c r="F75" s="300" t="s">
        <v>91</v>
      </c>
      <c r="G75" s="300"/>
      <c r="H75" s="20" t="s">
        <v>92</v>
      </c>
      <c r="I75" s="89"/>
      <c r="J75" s="68">
        <v>15</v>
      </c>
      <c r="K75" s="21">
        <v>23.79</v>
      </c>
      <c r="L75" s="108">
        <v>55.74</v>
      </c>
      <c r="M75" s="27">
        <v>31.95</v>
      </c>
      <c r="N75" s="20"/>
      <c r="O75" s="20"/>
      <c r="P75" s="20"/>
      <c r="Q75" s="20"/>
      <c r="R75" s="20"/>
      <c r="S75" s="95">
        <v>15</v>
      </c>
      <c r="T75" s="108">
        <v>39.38</v>
      </c>
      <c r="U75" s="108">
        <v>70.26</v>
      </c>
      <c r="V75" s="110">
        <v>30.88</v>
      </c>
      <c r="W75" s="20"/>
      <c r="X75" s="20"/>
      <c r="Y75" s="20"/>
      <c r="Z75" s="20"/>
      <c r="AA75" s="20"/>
      <c r="AB75" s="95">
        <v>15</v>
      </c>
      <c r="AC75" s="21"/>
      <c r="AD75" s="21"/>
      <c r="AE75" s="145">
        <v>0</v>
      </c>
      <c r="AF75" s="20"/>
      <c r="AG75" s="20"/>
      <c r="AH75" s="20"/>
      <c r="AI75" s="20"/>
      <c r="AJ75" s="89"/>
    </row>
    <row r="76" spans="1:36" ht="12.75">
      <c r="A76" s="95">
        <v>19</v>
      </c>
      <c r="B76" s="108">
        <v>12.73</v>
      </c>
      <c r="C76" s="108">
        <v>25.92</v>
      </c>
      <c r="D76" s="110">
        <v>13.19</v>
      </c>
      <c r="E76" s="20"/>
      <c r="F76" s="20"/>
      <c r="G76" s="20"/>
      <c r="H76" s="20"/>
      <c r="I76" s="89"/>
      <c r="J76" s="68">
        <v>16</v>
      </c>
      <c r="K76" s="21">
        <v>23.72</v>
      </c>
      <c r="L76" s="108">
        <v>51.33</v>
      </c>
      <c r="M76" s="27">
        <v>27.61</v>
      </c>
      <c r="N76" s="20"/>
      <c r="O76" s="20"/>
      <c r="P76" s="20"/>
      <c r="Q76" s="20"/>
      <c r="R76" s="20"/>
      <c r="S76" s="95">
        <v>16</v>
      </c>
      <c r="T76" s="108">
        <v>38.69</v>
      </c>
      <c r="U76" s="108">
        <v>66.76</v>
      </c>
      <c r="V76" s="110">
        <v>28.07</v>
      </c>
      <c r="W76" s="20"/>
      <c r="X76" s="20"/>
      <c r="Y76" s="20"/>
      <c r="Z76" s="20"/>
      <c r="AA76" s="20"/>
      <c r="AB76" s="95">
        <v>16</v>
      </c>
      <c r="AC76" s="21"/>
      <c r="AD76" s="21"/>
      <c r="AE76" s="145">
        <v>0</v>
      </c>
      <c r="AF76" s="20"/>
      <c r="AG76" s="20"/>
      <c r="AH76" s="20"/>
      <c r="AI76" s="20"/>
      <c r="AJ76" s="89"/>
    </row>
    <row r="77" spans="1:36" ht="12.75">
      <c r="A77" s="95">
        <v>20</v>
      </c>
      <c r="B77" s="108">
        <v>13.19</v>
      </c>
      <c r="C77" s="108">
        <v>26.53</v>
      </c>
      <c r="D77" s="110">
        <v>13.34</v>
      </c>
      <c r="E77" s="20"/>
      <c r="F77" s="20"/>
      <c r="G77" s="20"/>
      <c r="H77" s="20"/>
      <c r="I77" s="89"/>
      <c r="J77" s="68">
        <v>17</v>
      </c>
      <c r="K77" s="21">
        <v>25.66</v>
      </c>
      <c r="L77" s="108">
        <v>52.91</v>
      </c>
      <c r="M77" s="27">
        <v>27.25</v>
      </c>
      <c r="N77" s="20"/>
      <c r="O77" s="20"/>
      <c r="P77" s="20"/>
      <c r="Q77" s="20"/>
      <c r="R77" s="20"/>
      <c r="S77" s="95">
        <v>17</v>
      </c>
      <c r="T77" s="108">
        <v>39.58</v>
      </c>
      <c r="U77" s="108">
        <v>69.53</v>
      </c>
      <c r="V77" s="110">
        <v>29.95</v>
      </c>
      <c r="W77" s="20"/>
      <c r="X77" s="20"/>
      <c r="Y77" s="20"/>
      <c r="Z77" s="20"/>
      <c r="AA77" s="20"/>
      <c r="AB77" s="95">
        <v>17</v>
      </c>
      <c r="AC77" s="21"/>
      <c r="AD77" s="21"/>
      <c r="AE77" s="145">
        <v>0</v>
      </c>
      <c r="AF77" s="20"/>
      <c r="AG77" s="20"/>
      <c r="AH77" s="20"/>
      <c r="AI77" s="20"/>
      <c r="AJ77" s="89"/>
    </row>
    <row r="78" spans="1:36" ht="12.75">
      <c r="A78" s="95">
        <v>21</v>
      </c>
      <c r="B78" s="108">
        <v>13.73</v>
      </c>
      <c r="C78" s="108">
        <v>27.23</v>
      </c>
      <c r="D78" s="110">
        <v>13.5</v>
      </c>
      <c r="E78" s="20"/>
      <c r="F78" s="20"/>
      <c r="G78" s="20"/>
      <c r="H78" s="20"/>
      <c r="I78" s="89"/>
      <c r="J78" s="68">
        <v>18</v>
      </c>
      <c r="K78" s="21">
        <v>23.82</v>
      </c>
      <c r="L78" s="108">
        <v>46.06</v>
      </c>
      <c r="M78" s="27">
        <v>22.24</v>
      </c>
      <c r="N78" s="20"/>
      <c r="O78" s="20"/>
      <c r="P78" s="20"/>
      <c r="Q78" s="20"/>
      <c r="R78" s="20"/>
      <c r="S78" s="95">
        <v>18</v>
      </c>
      <c r="T78" s="108">
        <v>39.45</v>
      </c>
      <c r="U78" s="108">
        <v>69.7</v>
      </c>
      <c r="V78" s="110">
        <v>30.25</v>
      </c>
      <c r="W78" s="20"/>
      <c r="X78" s="20"/>
      <c r="Y78" s="20"/>
      <c r="Z78" s="20"/>
      <c r="AA78" s="20"/>
      <c r="AB78" s="95">
        <v>18</v>
      </c>
      <c r="AC78" s="21"/>
      <c r="AD78" s="21"/>
      <c r="AE78" s="145">
        <v>0</v>
      </c>
      <c r="AF78" s="20"/>
      <c r="AG78" s="20"/>
      <c r="AH78" s="20"/>
      <c r="AI78" s="20"/>
      <c r="AJ78" s="89"/>
    </row>
    <row r="79" spans="1:36" ht="13.5" thickBot="1">
      <c r="A79" s="76">
        <v>22</v>
      </c>
      <c r="B79" s="111">
        <v>12.82</v>
      </c>
      <c r="C79" s="111">
        <v>28.37</v>
      </c>
      <c r="D79" s="112">
        <v>15.55</v>
      </c>
      <c r="E79" s="20"/>
      <c r="F79" s="20"/>
      <c r="G79" s="20"/>
      <c r="H79" s="20"/>
      <c r="I79" s="89"/>
      <c r="J79" s="68">
        <v>19</v>
      </c>
      <c r="K79" s="21">
        <v>25.62</v>
      </c>
      <c r="L79" s="108">
        <v>44.57</v>
      </c>
      <c r="M79" s="27">
        <v>18.95</v>
      </c>
      <c r="N79" s="20"/>
      <c r="O79" s="20"/>
      <c r="P79" s="20"/>
      <c r="Q79" s="20"/>
      <c r="R79" s="20"/>
      <c r="S79" s="95">
        <v>19</v>
      </c>
      <c r="T79" s="108">
        <v>37.03</v>
      </c>
      <c r="U79" s="108">
        <v>68.45</v>
      </c>
      <c r="V79" s="110">
        <v>31.42</v>
      </c>
      <c r="W79" s="20"/>
      <c r="X79" s="20"/>
      <c r="Y79" s="20"/>
      <c r="Z79" s="20"/>
      <c r="AA79" s="20"/>
      <c r="AB79" s="95">
        <v>19</v>
      </c>
      <c r="AC79" s="21"/>
      <c r="AD79" s="21"/>
      <c r="AE79" s="145">
        <v>0</v>
      </c>
      <c r="AF79" s="20"/>
      <c r="AG79" s="20"/>
      <c r="AH79" s="20"/>
      <c r="AI79" s="20"/>
      <c r="AJ79" s="89"/>
    </row>
    <row r="80" spans="1:36" ht="13.5" thickBot="1">
      <c r="A80" s="20"/>
      <c r="B80" s="20"/>
      <c r="C80" s="20"/>
      <c r="D80" s="20"/>
      <c r="E80" s="20"/>
      <c r="F80" s="20"/>
      <c r="G80" s="20"/>
      <c r="H80" s="20"/>
      <c r="I80" s="89"/>
      <c r="J80" s="140">
        <v>20</v>
      </c>
      <c r="K80" s="65">
        <v>26.02</v>
      </c>
      <c r="L80" s="111">
        <v>53.87</v>
      </c>
      <c r="M80" s="66">
        <v>27.85</v>
      </c>
      <c r="N80" s="20"/>
      <c r="O80" s="20"/>
      <c r="P80" s="20"/>
      <c r="Q80" s="20"/>
      <c r="R80" s="20"/>
      <c r="S80" s="76">
        <v>20</v>
      </c>
      <c r="T80" s="111">
        <v>38.39</v>
      </c>
      <c r="U80" s="111">
        <v>69.9</v>
      </c>
      <c r="V80" s="112">
        <v>31.51</v>
      </c>
      <c r="W80" s="20"/>
      <c r="X80" s="20"/>
      <c r="Y80" s="20"/>
      <c r="Z80" s="20"/>
      <c r="AA80" s="20"/>
      <c r="AB80" s="76">
        <v>20</v>
      </c>
      <c r="AC80" s="65"/>
      <c r="AD80" s="65"/>
      <c r="AE80" s="97">
        <v>0</v>
      </c>
      <c r="AF80" s="20"/>
      <c r="AG80" s="20"/>
      <c r="AH80" s="20"/>
      <c r="AI80" s="20"/>
      <c r="AJ80" s="89"/>
    </row>
    <row r="81" spans="1:36" ht="12.75">
      <c r="A81" s="20"/>
      <c r="B81" s="20"/>
      <c r="C81" s="20"/>
      <c r="D81" s="20"/>
      <c r="E81" s="20"/>
      <c r="F81" s="20"/>
      <c r="G81" s="20"/>
      <c r="H81" s="20"/>
      <c r="I81" s="89"/>
      <c r="J81" s="20"/>
      <c r="K81" s="20"/>
      <c r="L81" s="20"/>
      <c r="M81" s="20"/>
      <c r="N81" s="20"/>
      <c r="O81" s="20"/>
      <c r="P81" s="20"/>
      <c r="Q81" s="20"/>
      <c r="R81" s="89"/>
      <c r="S81" s="20"/>
      <c r="T81" s="20"/>
      <c r="U81" s="20"/>
      <c r="V81" s="20"/>
      <c r="W81" s="20"/>
      <c r="X81" s="20"/>
      <c r="Y81" s="20"/>
      <c r="Z81" s="20"/>
      <c r="AA81" s="89"/>
      <c r="AB81" s="20"/>
      <c r="AC81" s="20"/>
      <c r="AD81" s="20"/>
      <c r="AE81" s="20"/>
      <c r="AF81" s="20"/>
      <c r="AG81" s="20"/>
      <c r="AH81" s="20"/>
      <c r="AI81" s="20"/>
      <c r="AJ81" s="89"/>
    </row>
    <row r="82" spans="1:36" ht="13.5" thickBot="1">
      <c r="A82" s="20"/>
      <c r="B82" s="20"/>
      <c r="C82" s="20"/>
      <c r="D82" s="20"/>
      <c r="E82" s="20"/>
      <c r="F82" s="119"/>
      <c r="G82" s="20"/>
      <c r="H82" s="20"/>
      <c r="I82" s="89"/>
      <c r="J82" s="20"/>
      <c r="K82" s="20"/>
      <c r="L82" s="20"/>
      <c r="M82" s="20"/>
      <c r="N82" s="20"/>
      <c r="O82" s="20"/>
      <c r="P82" s="20"/>
      <c r="Q82" s="20"/>
      <c r="R82" s="89"/>
      <c r="S82" s="20"/>
      <c r="T82" s="20"/>
      <c r="U82" s="20"/>
      <c r="V82" s="20"/>
      <c r="W82" s="20"/>
      <c r="X82" s="20"/>
      <c r="Y82" s="20"/>
      <c r="Z82" s="20"/>
      <c r="AA82" s="89"/>
      <c r="AB82" s="20"/>
      <c r="AC82" s="20"/>
      <c r="AD82" s="20"/>
      <c r="AE82" s="20"/>
      <c r="AF82" s="20"/>
      <c r="AG82" s="20"/>
      <c r="AH82" s="20"/>
      <c r="AI82" s="20"/>
      <c r="AJ82" s="89"/>
    </row>
    <row r="83" spans="1:36" ht="13.5" thickBot="1">
      <c r="A83" s="122" t="s">
        <v>142</v>
      </c>
      <c r="B83" s="51"/>
      <c r="C83" s="51"/>
      <c r="D83" s="51"/>
      <c r="E83" s="120"/>
      <c r="F83" s="120"/>
      <c r="G83" s="121"/>
      <c r="H83" s="20"/>
      <c r="I83" s="89"/>
      <c r="J83" s="302" t="s">
        <v>153</v>
      </c>
      <c r="K83" s="303"/>
      <c r="L83" s="303"/>
      <c r="M83" s="304"/>
      <c r="N83" s="20"/>
      <c r="O83" s="20"/>
      <c r="P83" s="20"/>
      <c r="Q83" s="20"/>
      <c r="R83" s="89"/>
      <c r="S83" s="302" t="s">
        <v>155</v>
      </c>
      <c r="T83" s="303"/>
      <c r="U83" s="303"/>
      <c r="V83" s="304"/>
      <c r="W83" s="20"/>
      <c r="X83" s="20"/>
      <c r="Y83" s="20"/>
      <c r="Z83" s="20"/>
      <c r="AA83" s="20"/>
      <c r="AB83" s="271" t="s">
        <v>157</v>
      </c>
      <c r="AC83" s="272"/>
      <c r="AD83" s="272"/>
      <c r="AE83" s="272"/>
      <c r="AF83" s="273"/>
      <c r="AG83" s="20"/>
      <c r="AH83" s="20"/>
      <c r="AI83" s="20"/>
      <c r="AJ83" s="89"/>
    </row>
    <row r="84" spans="1:36" ht="13.5" thickBot="1">
      <c r="A84" s="115" t="s">
        <v>72</v>
      </c>
      <c r="B84" s="116" t="s">
        <v>38</v>
      </c>
      <c r="C84" s="116" t="s">
        <v>149</v>
      </c>
      <c r="D84" s="117" t="s">
        <v>39</v>
      </c>
      <c r="E84" s="20"/>
      <c r="F84" s="20"/>
      <c r="G84" s="20"/>
      <c r="H84" s="20"/>
      <c r="I84" s="89"/>
      <c r="J84" s="141" t="s">
        <v>72</v>
      </c>
      <c r="K84" s="134" t="s">
        <v>38</v>
      </c>
      <c r="L84" s="134" t="s">
        <v>149</v>
      </c>
      <c r="M84" s="135" t="s">
        <v>39</v>
      </c>
      <c r="N84" s="20"/>
      <c r="O84" s="20"/>
      <c r="P84" s="20"/>
      <c r="Q84" s="20"/>
      <c r="R84" s="89"/>
      <c r="S84" s="141" t="s">
        <v>72</v>
      </c>
      <c r="T84" s="134" t="s">
        <v>38</v>
      </c>
      <c r="U84" s="134" t="s">
        <v>149</v>
      </c>
      <c r="V84" s="135" t="s">
        <v>39</v>
      </c>
      <c r="W84" s="20"/>
      <c r="X84" s="20"/>
      <c r="Y84" s="20"/>
      <c r="Z84" s="20"/>
      <c r="AA84" s="89"/>
      <c r="AB84" s="89" t="s">
        <v>72</v>
      </c>
      <c r="AC84" s="146" t="s">
        <v>38</v>
      </c>
      <c r="AD84" s="146" t="s">
        <v>149</v>
      </c>
      <c r="AE84" s="147" t="s">
        <v>39</v>
      </c>
      <c r="AF84" s="20"/>
      <c r="AG84" s="20"/>
      <c r="AH84" s="20"/>
      <c r="AI84" s="20"/>
      <c r="AJ84" s="89"/>
    </row>
    <row r="85" spans="1:36" ht="12.75">
      <c r="A85" s="77">
        <v>1</v>
      </c>
      <c r="B85" s="113">
        <v>24.83</v>
      </c>
      <c r="C85" s="113">
        <v>40.35</v>
      </c>
      <c r="D85" s="114">
        <v>15.52</v>
      </c>
      <c r="E85" s="20"/>
      <c r="F85" s="20"/>
      <c r="G85" s="20"/>
      <c r="H85" s="20"/>
      <c r="I85" s="89"/>
      <c r="J85" s="142">
        <v>1</v>
      </c>
      <c r="K85" s="137">
        <v>29.25</v>
      </c>
      <c r="L85" s="137">
        <v>54.64</v>
      </c>
      <c r="M85" s="138">
        <v>25.39</v>
      </c>
      <c r="N85" s="20"/>
      <c r="O85" s="20"/>
      <c r="P85" s="20"/>
      <c r="Q85" s="20"/>
      <c r="R85" s="20"/>
      <c r="S85" s="74">
        <v>1</v>
      </c>
      <c r="T85" s="137">
        <v>43.25</v>
      </c>
      <c r="U85" s="137">
        <v>78.89</v>
      </c>
      <c r="V85" s="75">
        <v>42.25</v>
      </c>
      <c r="W85" s="20"/>
      <c r="X85" s="20"/>
      <c r="Y85" s="20"/>
      <c r="Z85" s="20"/>
      <c r="AA85" s="89"/>
      <c r="AB85" s="74">
        <v>1</v>
      </c>
      <c r="AC85" s="109"/>
      <c r="AD85" s="109"/>
      <c r="AE85" s="75">
        <v>0</v>
      </c>
      <c r="AF85" s="20"/>
      <c r="AG85" s="20"/>
      <c r="AH85" s="20"/>
      <c r="AI85" s="20"/>
      <c r="AJ85" s="89"/>
    </row>
    <row r="86" spans="1:36" ht="13.5" thickBot="1">
      <c r="A86" s="95">
        <v>2</v>
      </c>
      <c r="B86" s="108">
        <v>25.34</v>
      </c>
      <c r="C86" s="108">
        <v>39.48</v>
      </c>
      <c r="D86" s="110">
        <v>14.14</v>
      </c>
      <c r="E86" s="118" t="s">
        <v>141</v>
      </c>
      <c r="F86" s="276" t="s">
        <v>143</v>
      </c>
      <c r="G86" s="276"/>
      <c r="H86" s="276"/>
      <c r="I86" s="89"/>
      <c r="J86" s="68">
        <v>2</v>
      </c>
      <c r="K86" s="108">
        <v>32.58</v>
      </c>
      <c r="L86" s="108">
        <v>52.88</v>
      </c>
      <c r="M86" s="110">
        <v>20.3</v>
      </c>
      <c r="N86" s="20"/>
      <c r="O86" s="20"/>
      <c r="P86" s="20"/>
      <c r="Q86" s="20"/>
      <c r="R86" s="20"/>
      <c r="S86" s="95">
        <v>2</v>
      </c>
      <c r="T86" s="108">
        <v>44.77</v>
      </c>
      <c r="U86" s="108">
        <v>80.65</v>
      </c>
      <c r="V86" s="27">
        <v>42.77</v>
      </c>
      <c r="W86" s="20"/>
      <c r="X86" s="20"/>
      <c r="Y86" s="20"/>
      <c r="Z86" s="20"/>
      <c r="AA86" s="89"/>
      <c r="AB86" s="95">
        <v>2</v>
      </c>
      <c r="AC86" s="21"/>
      <c r="AD86" s="21"/>
      <c r="AE86" s="27">
        <v>0</v>
      </c>
      <c r="AF86" s="20"/>
      <c r="AG86" s="20"/>
      <c r="AH86" s="20"/>
      <c r="AI86" s="20"/>
      <c r="AJ86" s="89"/>
    </row>
    <row r="87" spans="1:36" ht="13.5" thickBot="1">
      <c r="A87" s="95">
        <v>3</v>
      </c>
      <c r="B87" s="108">
        <v>23.76</v>
      </c>
      <c r="C87" s="108">
        <v>42.2</v>
      </c>
      <c r="D87" s="110">
        <v>18.44</v>
      </c>
      <c r="E87" s="20"/>
      <c r="F87" s="80" t="s">
        <v>144</v>
      </c>
      <c r="G87" s="80"/>
      <c r="H87" s="80"/>
      <c r="I87" s="89"/>
      <c r="J87" s="68">
        <v>3</v>
      </c>
      <c r="K87" s="108">
        <v>32.72</v>
      </c>
      <c r="L87" s="108">
        <v>54.49</v>
      </c>
      <c r="M87" s="110">
        <v>21.77</v>
      </c>
      <c r="N87" s="20"/>
      <c r="O87" s="20"/>
      <c r="P87" s="20"/>
      <c r="Q87" s="20"/>
      <c r="R87" s="20"/>
      <c r="S87" s="95">
        <v>3</v>
      </c>
      <c r="T87" s="108">
        <v>41.34</v>
      </c>
      <c r="U87" s="108">
        <v>78.67</v>
      </c>
      <c r="V87" s="27">
        <v>38.34</v>
      </c>
      <c r="W87" s="20"/>
      <c r="X87" s="74"/>
      <c r="Y87" s="109" t="s">
        <v>38</v>
      </c>
      <c r="Z87" s="75" t="s">
        <v>39</v>
      </c>
      <c r="AA87" s="89"/>
      <c r="AB87" s="95">
        <v>3</v>
      </c>
      <c r="AC87" s="21"/>
      <c r="AD87" s="21"/>
      <c r="AE87" s="27">
        <v>0</v>
      </c>
      <c r="AF87" s="20"/>
      <c r="AG87" s="74"/>
      <c r="AH87" s="109" t="s">
        <v>38</v>
      </c>
      <c r="AI87" s="75" t="s">
        <v>39</v>
      </c>
      <c r="AJ87" s="89"/>
    </row>
    <row r="88" spans="1:36" ht="12.75">
      <c r="A88" s="95">
        <v>4</v>
      </c>
      <c r="B88" s="108">
        <v>23.54</v>
      </c>
      <c r="C88" s="108">
        <v>42</v>
      </c>
      <c r="D88" s="110">
        <v>18.46</v>
      </c>
      <c r="E88" s="20"/>
      <c r="F88" s="276" t="s">
        <v>140</v>
      </c>
      <c r="G88" s="276"/>
      <c r="H88" s="276"/>
      <c r="I88" s="89"/>
      <c r="J88" s="68">
        <v>4</v>
      </c>
      <c r="K88" s="108">
        <v>34.63</v>
      </c>
      <c r="L88" s="108">
        <v>53.91</v>
      </c>
      <c r="M88" s="110">
        <v>19.28</v>
      </c>
      <c r="N88" s="94"/>
      <c r="O88" s="74"/>
      <c r="P88" s="109" t="s">
        <v>38</v>
      </c>
      <c r="Q88" s="75" t="s">
        <v>39</v>
      </c>
      <c r="R88" s="20"/>
      <c r="S88" s="95">
        <v>4</v>
      </c>
      <c r="T88" s="108">
        <v>42.46</v>
      </c>
      <c r="U88" s="108">
        <v>78.19</v>
      </c>
      <c r="V88" s="27">
        <v>38.46</v>
      </c>
      <c r="W88" s="20"/>
      <c r="X88" s="95" t="s">
        <v>20</v>
      </c>
      <c r="Y88" s="123">
        <v>43.5425</v>
      </c>
      <c r="Z88" s="125">
        <v>33.487</v>
      </c>
      <c r="AB88" s="95">
        <v>4</v>
      </c>
      <c r="AC88" s="21"/>
      <c r="AD88" s="21"/>
      <c r="AE88" s="27">
        <v>0</v>
      </c>
      <c r="AF88" s="20"/>
      <c r="AG88" s="95" t="s">
        <v>20</v>
      </c>
      <c r="AH88" s="123"/>
      <c r="AI88" s="125"/>
      <c r="AJ88" s="89"/>
    </row>
    <row r="89" spans="1:36" ht="12.75">
      <c r="A89" s="95">
        <v>5</v>
      </c>
      <c r="B89" s="108">
        <v>22.18</v>
      </c>
      <c r="C89" s="108">
        <v>45.55</v>
      </c>
      <c r="D89" s="110">
        <v>23.37</v>
      </c>
      <c r="E89" s="20"/>
      <c r="F89" s="20"/>
      <c r="G89" s="20"/>
      <c r="H89" s="20"/>
      <c r="I89" s="89"/>
      <c r="J89" s="68">
        <v>5</v>
      </c>
      <c r="K89" s="108">
        <v>33.15</v>
      </c>
      <c r="L89" s="108">
        <v>49.53</v>
      </c>
      <c r="M89" s="110">
        <v>16.38</v>
      </c>
      <c r="N89" s="94"/>
      <c r="O89" s="95" t="s">
        <v>20</v>
      </c>
      <c r="P89" s="123">
        <v>32.147999999999996</v>
      </c>
      <c r="Q89" s="125">
        <v>22.186</v>
      </c>
      <c r="R89" s="20"/>
      <c r="S89" s="95">
        <v>5</v>
      </c>
      <c r="T89" s="108">
        <v>43.2</v>
      </c>
      <c r="U89" s="108">
        <v>77.13</v>
      </c>
      <c r="V89" s="27">
        <v>38.2</v>
      </c>
      <c r="W89" s="20"/>
      <c r="X89" s="95" t="s">
        <v>82</v>
      </c>
      <c r="Y89" s="132">
        <v>0.9849171752515717</v>
      </c>
      <c r="Z89" s="133">
        <v>5.455351886957104</v>
      </c>
      <c r="AB89" s="95">
        <v>5</v>
      </c>
      <c r="AC89" s="21"/>
      <c r="AD89" s="21"/>
      <c r="AE89" s="27">
        <v>0</v>
      </c>
      <c r="AF89" s="20"/>
      <c r="AG89" s="95" t="s">
        <v>82</v>
      </c>
      <c r="AH89" s="132"/>
      <c r="AI89" s="133"/>
      <c r="AJ89" s="89"/>
    </row>
    <row r="90" spans="1:36" ht="13.5" thickBot="1">
      <c r="A90" s="95">
        <v>6</v>
      </c>
      <c r="B90" s="108">
        <v>21.8</v>
      </c>
      <c r="C90" s="108">
        <v>43.76</v>
      </c>
      <c r="D90" s="110">
        <v>21.96</v>
      </c>
      <c r="E90" s="20"/>
      <c r="F90" s="20"/>
      <c r="G90" s="20"/>
      <c r="H90" s="20"/>
      <c r="I90" s="89"/>
      <c r="J90" s="68">
        <v>6</v>
      </c>
      <c r="K90" s="108">
        <v>30.85</v>
      </c>
      <c r="L90" s="108">
        <v>54.2</v>
      </c>
      <c r="M90" s="110">
        <v>23.35</v>
      </c>
      <c r="N90" s="94"/>
      <c r="O90" s="95" t="s">
        <v>82</v>
      </c>
      <c r="P90" s="132">
        <v>1.5346304201065222</v>
      </c>
      <c r="Q90" s="133">
        <v>3.532770494728049</v>
      </c>
      <c r="R90" s="20"/>
      <c r="S90" s="95">
        <v>6</v>
      </c>
      <c r="T90" s="108">
        <v>43.06</v>
      </c>
      <c r="U90" s="108">
        <v>78.56</v>
      </c>
      <c r="V90" s="27">
        <v>37.06</v>
      </c>
      <c r="W90" s="20"/>
      <c r="X90" s="76" t="s">
        <v>24</v>
      </c>
      <c r="Y90" s="111">
        <v>0.2202341756069588</v>
      </c>
      <c r="Z90" s="112">
        <v>1.2198537660417832</v>
      </c>
      <c r="AB90" s="95">
        <v>6</v>
      </c>
      <c r="AC90" s="21"/>
      <c r="AD90" s="21"/>
      <c r="AE90" s="27">
        <v>0</v>
      </c>
      <c r="AF90" s="20"/>
      <c r="AG90" s="76" t="s">
        <v>24</v>
      </c>
      <c r="AH90" s="111"/>
      <c r="AI90" s="112"/>
      <c r="AJ90" s="89"/>
    </row>
    <row r="91" spans="1:36" ht="13.5" thickBot="1">
      <c r="A91" s="95">
        <v>7</v>
      </c>
      <c r="B91" s="108">
        <v>23.56</v>
      </c>
      <c r="C91" s="108">
        <v>43.89</v>
      </c>
      <c r="D91" s="110">
        <v>20.33</v>
      </c>
      <c r="E91" s="91" t="s">
        <v>141</v>
      </c>
      <c r="F91" s="20" t="s">
        <v>146</v>
      </c>
      <c r="G91" s="20"/>
      <c r="H91" s="20"/>
      <c r="I91" s="89"/>
      <c r="J91" s="68">
        <v>7</v>
      </c>
      <c r="K91" s="108">
        <v>31.1</v>
      </c>
      <c r="L91" s="108">
        <v>55.51</v>
      </c>
      <c r="M91" s="110">
        <v>24.41</v>
      </c>
      <c r="N91" s="94"/>
      <c r="O91" s="76" t="s">
        <v>24</v>
      </c>
      <c r="P91" s="111">
        <v>0.34315379396972434</v>
      </c>
      <c r="Q91" s="112">
        <v>0.789951497511748</v>
      </c>
      <c r="R91" s="20"/>
      <c r="S91" s="95">
        <v>7</v>
      </c>
      <c r="T91" s="108">
        <v>43.17</v>
      </c>
      <c r="U91" s="108">
        <v>80.99</v>
      </c>
      <c r="V91" s="27">
        <v>36.17</v>
      </c>
      <c r="W91" s="20"/>
      <c r="X91" s="20"/>
      <c r="Y91" s="20"/>
      <c r="Z91" s="20"/>
      <c r="AA91" s="89"/>
      <c r="AB91" s="95">
        <v>7</v>
      </c>
      <c r="AC91" s="21"/>
      <c r="AD91" s="21"/>
      <c r="AE91" s="145">
        <v>0</v>
      </c>
      <c r="AF91" s="20"/>
      <c r="AG91" s="20"/>
      <c r="AH91" s="20"/>
      <c r="AI91" s="20"/>
      <c r="AJ91" s="89"/>
    </row>
    <row r="92" spans="1:36" ht="12.75">
      <c r="A92" s="95">
        <v>8</v>
      </c>
      <c r="B92" s="108">
        <v>23.44</v>
      </c>
      <c r="C92" s="108">
        <v>43.76</v>
      </c>
      <c r="D92" s="110">
        <v>20.32</v>
      </c>
      <c r="E92" s="20"/>
      <c r="F92" s="20" t="s">
        <v>147</v>
      </c>
      <c r="G92" s="20"/>
      <c r="H92" s="20"/>
      <c r="I92" s="89"/>
      <c r="J92" s="68">
        <v>8</v>
      </c>
      <c r="K92" s="108">
        <v>31.03</v>
      </c>
      <c r="L92" s="108">
        <v>52.74</v>
      </c>
      <c r="M92" s="110">
        <v>21.71</v>
      </c>
      <c r="N92" s="94"/>
      <c r="O92" s="20"/>
      <c r="P92" s="20"/>
      <c r="Q92" s="20"/>
      <c r="R92" s="20"/>
      <c r="S92" s="95">
        <v>8</v>
      </c>
      <c r="T92" s="108">
        <v>44.06</v>
      </c>
      <c r="U92" s="108">
        <v>79.48</v>
      </c>
      <c r="V92" s="27">
        <v>36.06</v>
      </c>
      <c r="W92" s="20"/>
      <c r="X92" s="20"/>
      <c r="Y92" s="20"/>
      <c r="Z92" s="20"/>
      <c r="AA92" s="89"/>
      <c r="AB92" s="95">
        <v>8</v>
      </c>
      <c r="AC92" s="21"/>
      <c r="AD92" s="21"/>
      <c r="AE92" s="145">
        <v>0</v>
      </c>
      <c r="AF92" s="20"/>
      <c r="AG92" s="20"/>
      <c r="AH92" s="20"/>
      <c r="AI92" s="20"/>
      <c r="AJ92" s="89"/>
    </row>
    <row r="93" spans="1:36" ht="13.5" thickBot="1">
      <c r="A93" s="95">
        <v>9</v>
      </c>
      <c r="B93" s="108">
        <v>23.81</v>
      </c>
      <c r="C93" s="108">
        <v>45.88</v>
      </c>
      <c r="D93" s="110">
        <v>22.07</v>
      </c>
      <c r="E93" s="20"/>
      <c r="F93" s="20"/>
      <c r="G93" s="20"/>
      <c r="H93" s="20"/>
      <c r="I93" s="89"/>
      <c r="J93" s="68">
        <v>9</v>
      </c>
      <c r="K93" s="108">
        <v>32.71</v>
      </c>
      <c r="L93" s="108">
        <v>60.56</v>
      </c>
      <c r="M93" s="110">
        <v>27.85</v>
      </c>
      <c r="N93" s="94"/>
      <c r="O93" s="20"/>
      <c r="P93" s="20"/>
      <c r="Q93" s="20"/>
      <c r="R93" s="20"/>
      <c r="S93" s="95">
        <v>9</v>
      </c>
      <c r="T93" s="108">
        <v>44.77</v>
      </c>
      <c r="U93" s="108">
        <v>80.36</v>
      </c>
      <c r="V93" s="27">
        <v>35.77</v>
      </c>
      <c r="W93" s="20"/>
      <c r="X93" s="144"/>
      <c r="Y93" s="20" t="s">
        <v>92</v>
      </c>
      <c r="Z93" s="20"/>
      <c r="AA93" s="89"/>
      <c r="AB93" s="95">
        <v>9</v>
      </c>
      <c r="AC93" s="21"/>
      <c r="AD93" s="21"/>
      <c r="AE93" s="145">
        <v>0</v>
      </c>
      <c r="AF93" s="20"/>
      <c r="AG93" s="144"/>
      <c r="AH93" s="20" t="s">
        <v>92</v>
      </c>
      <c r="AI93" s="20"/>
      <c r="AJ93" s="89"/>
    </row>
    <row r="94" spans="1:36" ht="12.75">
      <c r="A94" s="95">
        <v>10</v>
      </c>
      <c r="B94" s="108">
        <v>25.56</v>
      </c>
      <c r="C94" s="108">
        <v>45.63</v>
      </c>
      <c r="D94" s="110">
        <v>20.07</v>
      </c>
      <c r="E94" s="20"/>
      <c r="F94" s="74"/>
      <c r="G94" s="109" t="s">
        <v>38</v>
      </c>
      <c r="H94" s="75" t="s">
        <v>39</v>
      </c>
      <c r="I94" s="89"/>
      <c r="J94" s="68">
        <v>10</v>
      </c>
      <c r="K94" s="108">
        <v>33.13</v>
      </c>
      <c r="L94" s="108">
        <v>60.23</v>
      </c>
      <c r="M94" s="110">
        <v>27.1</v>
      </c>
      <c r="N94" s="94"/>
      <c r="O94" s="144" t="s">
        <v>97</v>
      </c>
      <c r="P94" s="20" t="s">
        <v>92</v>
      </c>
      <c r="Q94" s="20"/>
      <c r="R94" s="20"/>
      <c r="S94" s="95">
        <v>10</v>
      </c>
      <c r="T94" s="108">
        <v>44.95</v>
      </c>
      <c r="U94" s="108">
        <v>79.04</v>
      </c>
      <c r="V94" s="27">
        <v>34.95</v>
      </c>
      <c r="W94" s="20"/>
      <c r="X94" s="144"/>
      <c r="Y94" s="20" t="s">
        <v>92</v>
      </c>
      <c r="Z94" s="20"/>
      <c r="AA94" s="89"/>
      <c r="AB94" s="95">
        <v>10</v>
      </c>
      <c r="AC94" s="21"/>
      <c r="AD94" s="21"/>
      <c r="AE94" s="145">
        <v>0</v>
      </c>
      <c r="AF94" s="20"/>
      <c r="AG94" s="144"/>
      <c r="AH94" s="20" t="s">
        <v>92</v>
      </c>
      <c r="AI94" s="20"/>
      <c r="AJ94" s="89"/>
    </row>
    <row r="95" spans="1:36" ht="12.75">
      <c r="A95" s="95">
        <v>11</v>
      </c>
      <c r="B95" s="108">
        <v>22.01</v>
      </c>
      <c r="C95" s="108">
        <v>47.56</v>
      </c>
      <c r="D95" s="110">
        <v>25.55</v>
      </c>
      <c r="E95" s="20"/>
      <c r="F95" s="95" t="s">
        <v>20</v>
      </c>
      <c r="G95" s="129">
        <v>23.736</v>
      </c>
      <c r="H95" s="130">
        <v>20.1725</v>
      </c>
      <c r="I95" s="89"/>
      <c r="J95" s="68">
        <v>11</v>
      </c>
      <c r="K95" s="108">
        <v>30.83</v>
      </c>
      <c r="L95" s="108">
        <v>49.12</v>
      </c>
      <c r="M95" s="110">
        <v>18.29</v>
      </c>
      <c r="N95" s="94"/>
      <c r="O95" s="144" t="s">
        <v>98</v>
      </c>
      <c r="P95" s="20" t="s">
        <v>92</v>
      </c>
      <c r="Q95" s="20"/>
      <c r="R95" s="20"/>
      <c r="S95" s="95">
        <v>11</v>
      </c>
      <c r="T95" s="108">
        <v>43.83</v>
      </c>
      <c r="U95" s="108">
        <v>71.43</v>
      </c>
      <c r="V95" s="27">
        <v>32.83</v>
      </c>
      <c r="W95" s="20"/>
      <c r="X95" s="20"/>
      <c r="Y95" s="20"/>
      <c r="Z95" s="20"/>
      <c r="AA95" s="89"/>
      <c r="AB95" s="95">
        <v>11</v>
      </c>
      <c r="AC95" s="21"/>
      <c r="AD95" s="21"/>
      <c r="AE95" s="145">
        <v>0</v>
      </c>
      <c r="AF95" s="20"/>
      <c r="AG95" s="20"/>
      <c r="AH95" s="20"/>
      <c r="AI95" s="20"/>
      <c r="AJ95" s="89"/>
    </row>
    <row r="96" spans="1:36" ht="12.75">
      <c r="A96" s="95">
        <v>12</v>
      </c>
      <c r="B96" s="108">
        <v>23.56</v>
      </c>
      <c r="C96" s="108">
        <v>47.21</v>
      </c>
      <c r="D96" s="110">
        <v>23.65</v>
      </c>
      <c r="E96" s="20"/>
      <c r="F96" s="95" t="s">
        <v>82</v>
      </c>
      <c r="G96" s="124">
        <v>1.4310776211983058</v>
      </c>
      <c r="H96" s="126">
        <v>3.208741145191066</v>
      </c>
      <c r="I96" s="89"/>
      <c r="J96" s="68">
        <v>12</v>
      </c>
      <c r="K96" s="108">
        <v>32.98</v>
      </c>
      <c r="L96" s="108">
        <v>49.45</v>
      </c>
      <c r="M96" s="110">
        <v>16.47</v>
      </c>
      <c r="N96" s="94"/>
      <c r="O96" s="20"/>
      <c r="P96" s="20"/>
      <c r="Q96" s="20"/>
      <c r="R96" s="20"/>
      <c r="S96" s="95">
        <v>12</v>
      </c>
      <c r="T96" s="108">
        <v>43.5</v>
      </c>
      <c r="U96" s="108">
        <v>75.49</v>
      </c>
      <c r="V96" s="27">
        <v>31.5</v>
      </c>
      <c r="W96" s="20"/>
      <c r="X96" s="20"/>
      <c r="AB96" s="95">
        <v>12</v>
      </c>
      <c r="AC96" s="21"/>
      <c r="AD96" s="21"/>
      <c r="AE96" s="145">
        <v>0</v>
      </c>
      <c r="AF96" s="20"/>
      <c r="AG96" s="20"/>
      <c r="AH96" s="20"/>
      <c r="AI96" s="20"/>
      <c r="AJ96" s="89"/>
    </row>
    <row r="97" spans="1:36" ht="13.5" thickBot="1">
      <c r="A97" s="95">
        <v>13</v>
      </c>
      <c r="B97" s="108">
        <v>25.54</v>
      </c>
      <c r="C97" s="108">
        <v>42.19</v>
      </c>
      <c r="D97" s="110">
        <v>16.65</v>
      </c>
      <c r="E97" s="20"/>
      <c r="F97" s="76" t="s">
        <v>24</v>
      </c>
      <c r="G97" s="127">
        <v>0.3199986842078106</v>
      </c>
      <c r="H97" s="128">
        <v>0.7174963322847746</v>
      </c>
      <c r="I97" s="89"/>
      <c r="J97" s="68">
        <v>13</v>
      </c>
      <c r="K97" s="108">
        <v>32.11</v>
      </c>
      <c r="L97" s="108">
        <v>54.87</v>
      </c>
      <c r="M97" s="110">
        <v>22.76</v>
      </c>
      <c r="N97" s="94"/>
      <c r="O97" s="20"/>
      <c r="P97" s="20"/>
      <c r="Q97" s="20"/>
      <c r="R97" s="20"/>
      <c r="S97" s="95">
        <v>13</v>
      </c>
      <c r="T97" s="108">
        <v>44.87</v>
      </c>
      <c r="U97" s="108">
        <v>79.13</v>
      </c>
      <c r="V97" s="27">
        <v>31.87</v>
      </c>
      <c r="W97" s="20"/>
      <c r="X97" s="20"/>
      <c r="Y97" s="20"/>
      <c r="Z97" s="20"/>
      <c r="AA97" s="89"/>
      <c r="AB97" s="95">
        <v>13</v>
      </c>
      <c r="AC97" s="21"/>
      <c r="AD97" s="21"/>
      <c r="AE97" s="145">
        <v>0</v>
      </c>
      <c r="AF97" s="20"/>
      <c r="AG97" s="20"/>
      <c r="AH97" s="20"/>
      <c r="AI97" s="20"/>
      <c r="AJ97" s="89"/>
    </row>
    <row r="98" spans="1:36" ht="12.75">
      <c r="A98" s="95">
        <v>14</v>
      </c>
      <c r="B98" s="108">
        <v>23.62</v>
      </c>
      <c r="C98" s="108">
        <v>40.19</v>
      </c>
      <c r="D98" s="110">
        <v>16.57</v>
      </c>
      <c r="E98" s="20"/>
      <c r="F98" s="20"/>
      <c r="G98" s="20"/>
      <c r="H98" s="20"/>
      <c r="I98" s="89"/>
      <c r="J98" s="68">
        <v>14</v>
      </c>
      <c r="K98" s="108">
        <v>33.71</v>
      </c>
      <c r="L98" s="108">
        <v>52.82</v>
      </c>
      <c r="M98" s="110">
        <v>19.11</v>
      </c>
      <c r="N98" s="94"/>
      <c r="O98" s="20"/>
      <c r="P98" s="20"/>
      <c r="Q98" s="20"/>
      <c r="R98" s="20"/>
      <c r="S98" s="95">
        <v>14</v>
      </c>
      <c r="T98" s="108">
        <v>44.22</v>
      </c>
      <c r="U98" s="108">
        <v>79.58</v>
      </c>
      <c r="V98" s="27">
        <v>30.22</v>
      </c>
      <c r="W98" s="20"/>
      <c r="X98" s="20"/>
      <c r="Y98" s="20"/>
      <c r="Z98" s="20"/>
      <c r="AA98" s="89"/>
      <c r="AB98" s="95">
        <v>14</v>
      </c>
      <c r="AC98" s="21"/>
      <c r="AD98" s="21"/>
      <c r="AE98" s="145">
        <v>0</v>
      </c>
      <c r="AF98" s="20"/>
      <c r="AG98" s="20"/>
      <c r="AH98" s="20"/>
      <c r="AI98" s="20"/>
      <c r="AJ98" s="89"/>
    </row>
    <row r="99" spans="1:36" ht="12.75">
      <c r="A99" s="95">
        <v>15</v>
      </c>
      <c r="B99" s="108">
        <v>23.86</v>
      </c>
      <c r="C99" s="108">
        <v>45.63</v>
      </c>
      <c r="D99" s="110">
        <v>21.77</v>
      </c>
      <c r="E99" s="20"/>
      <c r="F99" s="20"/>
      <c r="G99" s="20"/>
      <c r="H99" s="20"/>
      <c r="I99" s="89"/>
      <c r="J99" s="68">
        <v>15</v>
      </c>
      <c r="K99" s="108">
        <v>32.17</v>
      </c>
      <c r="L99" s="108">
        <v>58.53</v>
      </c>
      <c r="M99" s="110">
        <v>26.36</v>
      </c>
      <c r="N99" s="94"/>
      <c r="O99" s="20"/>
      <c r="P99" s="20"/>
      <c r="Q99" s="20"/>
      <c r="R99" s="20"/>
      <c r="S99" s="95">
        <v>15</v>
      </c>
      <c r="T99" s="108">
        <v>42.56</v>
      </c>
      <c r="U99" s="108">
        <v>77.05</v>
      </c>
      <c r="V99" s="27">
        <v>27.56</v>
      </c>
      <c r="W99" s="20"/>
      <c r="X99" s="20"/>
      <c r="Y99" s="20"/>
      <c r="Z99" s="20"/>
      <c r="AA99" s="89"/>
      <c r="AB99" s="95">
        <v>15</v>
      </c>
      <c r="AC99" s="21"/>
      <c r="AD99" s="21"/>
      <c r="AE99" s="145">
        <v>0</v>
      </c>
      <c r="AF99" s="20"/>
      <c r="AG99" s="20"/>
      <c r="AH99" s="20"/>
      <c r="AI99" s="20"/>
      <c r="AJ99" s="89"/>
    </row>
    <row r="100" spans="1:36" ht="12.75">
      <c r="A100" s="95">
        <v>16</v>
      </c>
      <c r="B100" s="108">
        <v>19.99</v>
      </c>
      <c r="C100" s="108">
        <v>44.4</v>
      </c>
      <c r="D100" s="110">
        <v>24.41</v>
      </c>
      <c r="E100" s="20"/>
      <c r="F100" s="20"/>
      <c r="G100" s="20"/>
      <c r="H100" s="20"/>
      <c r="I100" s="89"/>
      <c r="J100" s="68">
        <v>16</v>
      </c>
      <c r="K100" s="108">
        <v>31.09</v>
      </c>
      <c r="L100" s="136">
        <v>56.28</v>
      </c>
      <c r="M100" s="110">
        <v>25.19</v>
      </c>
      <c r="N100" s="94"/>
      <c r="O100" s="20"/>
      <c r="P100" s="20"/>
      <c r="Q100" s="20"/>
      <c r="R100" s="20"/>
      <c r="S100" s="95">
        <v>16</v>
      </c>
      <c r="T100" s="108">
        <v>43.63</v>
      </c>
      <c r="U100" s="108">
        <v>79.4</v>
      </c>
      <c r="V100" s="27">
        <v>27.63</v>
      </c>
      <c r="W100" s="20"/>
      <c r="X100" s="20"/>
      <c r="Y100" s="20"/>
      <c r="Z100" s="20"/>
      <c r="AA100" s="89"/>
      <c r="AB100" s="95">
        <v>16</v>
      </c>
      <c r="AC100" s="21"/>
      <c r="AD100" s="21"/>
      <c r="AE100" s="145">
        <v>0</v>
      </c>
      <c r="AF100" s="20"/>
      <c r="AG100" s="20"/>
      <c r="AH100" s="20"/>
      <c r="AI100" s="20"/>
      <c r="AJ100" s="89"/>
    </row>
    <row r="101" spans="1:36" ht="12.75">
      <c r="A101" s="95">
        <v>17</v>
      </c>
      <c r="B101" s="108">
        <v>25.39</v>
      </c>
      <c r="C101" s="108">
        <v>42.13</v>
      </c>
      <c r="D101" s="110">
        <v>16.74</v>
      </c>
      <c r="E101" s="20"/>
      <c r="F101" s="300" t="s">
        <v>93</v>
      </c>
      <c r="G101" s="300"/>
      <c r="H101" s="20" t="s">
        <v>92</v>
      </c>
      <c r="I101" s="89"/>
      <c r="J101" s="68">
        <v>17</v>
      </c>
      <c r="K101" s="108">
        <v>34.7</v>
      </c>
      <c r="L101" s="108">
        <v>54.73</v>
      </c>
      <c r="M101" s="110">
        <v>20.03</v>
      </c>
      <c r="N101" s="20"/>
      <c r="O101" s="20"/>
      <c r="P101" s="20"/>
      <c r="Q101" s="20"/>
      <c r="R101" s="20"/>
      <c r="S101" s="95">
        <v>17</v>
      </c>
      <c r="T101" s="108">
        <v>42.23</v>
      </c>
      <c r="U101" s="108">
        <v>77.86</v>
      </c>
      <c r="V101" s="27">
        <v>25.23</v>
      </c>
      <c r="W101" s="20"/>
      <c r="X101" s="20"/>
      <c r="Y101" s="20"/>
      <c r="Z101" s="20"/>
      <c r="AA101" s="89"/>
      <c r="AB101" s="95">
        <v>17</v>
      </c>
      <c r="AC101" s="21"/>
      <c r="AD101" s="21"/>
      <c r="AE101" s="145">
        <v>0</v>
      </c>
      <c r="AF101" s="20"/>
      <c r="AG101" s="20"/>
      <c r="AH101" s="20"/>
      <c r="AI101" s="20"/>
      <c r="AJ101" s="89"/>
    </row>
    <row r="102" spans="1:36" ht="12.75">
      <c r="A102" s="95">
        <v>18</v>
      </c>
      <c r="B102" s="108">
        <v>25.21</v>
      </c>
      <c r="C102" s="108">
        <v>43.83</v>
      </c>
      <c r="D102" s="110">
        <v>18.62</v>
      </c>
      <c r="E102" s="20"/>
      <c r="F102" s="300" t="s">
        <v>94</v>
      </c>
      <c r="G102" s="300"/>
      <c r="H102" s="20" t="s">
        <v>92</v>
      </c>
      <c r="I102" s="89"/>
      <c r="J102" s="68">
        <v>18</v>
      </c>
      <c r="K102" s="108">
        <v>33.76</v>
      </c>
      <c r="L102" s="108">
        <v>59.7</v>
      </c>
      <c r="M102" s="110">
        <v>25.94</v>
      </c>
      <c r="N102" s="20"/>
      <c r="O102" s="20"/>
      <c r="P102" s="20"/>
      <c r="Q102" s="20"/>
      <c r="R102" s="20"/>
      <c r="S102" s="95">
        <v>18</v>
      </c>
      <c r="T102" s="108">
        <v>44.36</v>
      </c>
      <c r="U102" s="108">
        <v>81.56</v>
      </c>
      <c r="V102" s="27">
        <v>26.36</v>
      </c>
      <c r="W102" s="20"/>
      <c r="X102" s="20"/>
      <c r="Y102" s="20"/>
      <c r="Z102" s="20"/>
      <c r="AA102" s="89"/>
      <c r="AB102" s="95">
        <v>18</v>
      </c>
      <c r="AC102" s="21"/>
      <c r="AD102" s="21"/>
      <c r="AE102" s="145">
        <v>0</v>
      </c>
      <c r="AF102" s="20"/>
      <c r="AG102" s="20"/>
      <c r="AH102" s="20"/>
      <c r="AI102" s="20"/>
      <c r="AJ102" s="89"/>
    </row>
    <row r="103" spans="1:36" ht="12.75">
      <c r="A103" s="95">
        <v>19</v>
      </c>
      <c r="B103" s="108">
        <v>24.19</v>
      </c>
      <c r="C103" s="108">
        <v>45.27</v>
      </c>
      <c r="D103" s="110">
        <v>21.08</v>
      </c>
      <c r="E103" s="20"/>
      <c r="F103" s="20"/>
      <c r="G103" s="20"/>
      <c r="H103" s="20"/>
      <c r="I103" s="89"/>
      <c r="J103" s="68">
        <v>19</v>
      </c>
      <c r="K103" s="136">
        <v>30.9</v>
      </c>
      <c r="L103" s="108">
        <v>49.4</v>
      </c>
      <c r="M103" s="110">
        <v>18.5</v>
      </c>
      <c r="N103" s="20"/>
      <c r="O103" s="20"/>
      <c r="P103" s="20"/>
      <c r="Q103" s="20"/>
      <c r="R103" s="20"/>
      <c r="S103" s="95">
        <v>19</v>
      </c>
      <c r="T103" s="108">
        <v>42.68</v>
      </c>
      <c r="U103" s="108">
        <v>75.25</v>
      </c>
      <c r="V103" s="110">
        <v>32.57</v>
      </c>
      <c r="W103" s="20"/>
      <c r="X103" s="20"/>
      <c r="Y103" s="20"/>
      <c r="Z103" s="20"/>
      <c r="AA103" s="89"/>
      <c r="AB103" s="95">
        <v>19</v>
      </c>
      <c r="AC103" s="21"/>
      <c r="AD103" s="21"/>
      <c r="AE103" s="145">
        <v>0</v>
      </c>
      <c r="AF103" s="20"/>
      <c r="AG103" s="20"/>
      <c r="AH103" s="20"/>
      <c r="AI103" s="20"/>
      <c r="AJ103" s="89"/>
    </row>
    <row r="104" spans="1:36" ht="13.5" thickBot="1">
      <c r="A104" s="76">
        <v>20</v>
      </c>
      <c r="B104" s="111">
        <v>23.53</v>
      </c>
      <c r="C104" s="111">
        <v>47.26</v>
      </c>
      <c r="D104" s="112">
        <v>23.73</v>
      </c>
      <c r="E104" s="20"/>
      <c r="F104" s="20"/>
      <c r="G104" s="20"/>
      <c r="H104" s="20"/>
      <c r="I104" s="89"/>
      <c r="J104" s="140">
        <v>20</v>
      </c>
      <c r="K104" s="111">
        <v>29.56</v>
      </c>
      <c r="L104" s="111">
        <v>53.09</v>
      </c>
      <c r="M104" s="112">
        <v>23.53</v>
      </c>
      <c r="N104" s="20"/>
      <c r="O104" s="20"/>
      <c r="P104" s="20"/>
      <c r="Q104" s="20"/>
      <c r="R104" s="20"/>
      <c r="S104" s="76">
        <v>20</v>
      </c>
      <c r="T104" s="111">
        <v>43.94</v>
      </c>
      <c r="U104" s="111">
        <v>80.85</v>
      </c>
      <c r="V104" s="66">
        <v>23.94</v>
      </c>
      <c r="W104" s="20"/>
      <c r="X104" s="20"/>
      <c r="Y104" s="20"/>
      <c r="Z104" s="20"/>
      <c r="AA104" s="89"/>
      <c r="AB104" s="76">
        <v>20</v>
      </c>
      <c r="AC104" s="65"/>
      <c r="AD104" s="65"/>
      <c r="AE104" s="97">
        <v>0</v>
      </c>
      <c r="AF104" s="20"/>
      <c r="AG104" s="20"/>
      <c r="AH104" s="20"/>
      <c r="AI104" s="20"/>
      <c r="AJ104" s="89"/>
    </row>
    <row r="105" spans="1:36" ht="12.75">
      <c r="A105" s="20"/>
      <c r="B105" s="119"/>
      <c r="C105" s="119"/>
      <c r="D105" s="119"/>
      <c r="E105" s="20"/>
      <c r="F105" s="20"/>
      <c r="G105" s="20"/>
      <c r="H105" s="20"/>
      <c r="I105" s="89"/>
      <c r="J105" s="20"/>
      <c r="K105" s="20"/>
      <c r="L105" s="20"/>
      <c r="M105" s="20"/>
      <c r="N105" s="20"/>
      <c r="O105" s="20"/>
      <c r="P105" s="20"/>
      <c r="Q105" s="20"/>
      <c r="R105" s="89"/>
      <c r="S105" s="20"/>
      <c r="T105" s="20"/>
      <c r="U105" s="20"/>
      <c r="V105" s="20"/>
      <c r="W105" s="20"/>
      <c r="X105" s="20"/>
      <c r="Y105" s="20"/>
      <c r="Z105" s="20"/>
      <c r="AA105" s="89"/>
      <c r="AB105" s="20"/>
      <c r="AC105" s="20"/>
      <c r="AD105" s="20"/>
      <c r="AE105" s="20"/>
      <c r="AF105" s="20"/>
      <c r="AG105" s="20"/>
      <c r="AH105" s="20"/>
      <c r="AI105" s="20"/>
      <c r="AJ105" s="89"/>
    </row>
    <row r="106" spans="1:36" ht="12.75">
      <c r="A106" s="20"/>
      <c r="B106" s="119"/>
      <c r="C106" s="119"/>
      <c r="D106" s="119"/>
      <c r="E106" s="20"/>
      <c r="F106" s="20"/>
      <c r="G106" s="20"/>
      <c r="H106" s="20"/>
      <c r="I106" s="89"/>
      <c r="J106" s="20"/>
      <c r="K106" s="20"/>
      <c r="L106" s="20"/>
      <c r="M106" s="20"/>
      <c r="N106" s="20"/>
      <c r="O106" s="20"/>
      <c r="P106" s="20"/>
      <c r="Q106" s="20"/>
      <c r="R106" s="89"/>
      <c r="W106" s="20"/>
      <c r="X106" s="20"/>
      <c r="Y106" s="20"/>
      <c r="Z106" s="20"/>
      <c r="AA106" s="89"/>
      <c r="AB106" s="20"/>
      <c r="AC106" s="20"/>
      <c r="AD106" s="20"/>
      <c r="AE106" s="20"/>
      <c r="AF106" s="20"/>
      <c r="AG106" s="20"/>
      <c r="AH106" s="20"/>
      <c r="AI106" s="20"/>
      <c r="AJ106" s="89"/>
    </row>
    <row r="107" spans="1:36" ht="12.75">
      <c r="A107" s="20"/>
      <c r="B107" s="20"/>
      <c r="C107" s="20"/>
      <c r="D107" s="20"/>
      <c r="E107" s="20"/>
      <c r="F107" s="20"/>
      <c r="G107" s="20"/>
      <c r="H107" s="20"/>
      <c r="I107" s="89"/>
      <c r="J107" s="20"/>
      <c r="K107" s="20"/>
      <c r="L107" s="20"/>
      <c r="M107" s="20"/>
      <c r="N107" s="20"/>
      <c r="O107" s="20"/>
      <c r="P107" s="20"/>
      <c r="Q107" s="20"/>
      <c r="R107" s="89"/>
      <c r="W107" s="20"/>
      <c r="X107" s="20"/>
      <c r="Y107" s="20"/>
      <c r="Z107" s="20"/>
      <c r="AA107" s="89"/>
      <c r="AB107" s="20"/>
      <c r="AC107" s="20"/>
      <c r="AD107" s="20"/>
      <c r="AE107" s="20"/>
      <c r="AF107" s="20"/>
      <c r="AG107" s="90"/>
      <c r="AH107" s="90"/>
      <c r="AI107" s="90"/>
      <c r="AJ107" s="89"/>
    </row>
    <row r="108" spans="1:36" ht="12.75">
      <c r="A108" s="20" t="s">
        <v>87</v>
      </c>
      <c r="B108" s="20"/>
      <c r="C108" s="20"/>
      <c r="D108" s="20"/>
      <c r="E108" s="20"/>
      <c r="F108" s="20"/>
      <c r="G108" s="20"/>
      <c r="H108" s="20"/>
      <c r="I108" s="89"/>
      <c r="J108" s="20"/>
      <c r="K108" s="20"/>
      <c r="L108" s="20"/>
      <c r="M108" s="20"/>
      <c r="N108" s="20"/>
      <c r="O108" s="20"/>
      <c r="P108" s="20"/>
      <c r="Q108" s="20"/>
      <c r="R108" s="89"/>
      <c r="W108" s="20"/>
      <c r="X108" s="20"/>
      <c r="Y108" s="20"/>
      <c r="Z108" s="20"/>
      <c r="AA108" s="89"/>
      <c r="AB108" s="20"/>
      <c r="AC108" s="20"/>
      <c r="AD108" s="20"/>
      <c r="AE108" s="20"/>
      <c r="AF108" s="20"/>
      <c r="AJ108" s="89"/>
    </row>
    <row r="109" spans="1:36" ht="12.75">
      <c r="A109" s="20" t="s">
        <v>86</v>
      </c>
      <c r="B109" s="20"/>
      <c r="C109" s="20"/>
      <c r="D109" s="20"/>
      <c r="E109" s="20"/>
      <c r="F109" s="20"/>
      <c r="G109" s="20"/>
      <c r="H109" s="20"/>
      <c r="I109" s="89"/>
      <c r="J109" s="20"/>
      <c r="K109" s="20"/>
      <c r="L109" s="20"/>
      <c r="M109" s="20"/>
      <c r="N109" s="20"/>
      <c r="O109" s="20"/>
      <c r="P109" s="20"/>
      <c r="Q109" s="20"/>
      <c r="R109" s="89"/>
      <c r="S109" s="20"/>
      <c r="T109" s="20"/>
      <c r="U109" s="20"/>
      <c r="V109" s="20"/>
      <c r="W109" s="20"/>
      <c r="X109" s="20"/>
      <c r="Y109" s="20"/>
      <c r="Z109" s="20"/>
      <c r="AA109" s="89"/>
      <c r="AC109" s="20"/>
      <c r="AD109" s="20"/>
      <c r="AE109" s="20"/>
      <c r="AF109" s="20"/>
      <c r="AJ109" s="89"/>
    </row>
    <row r="110" spans="1:36" ht="12.75">
      <c r="A110" s="90" t="s">
        <v>88</v>
      </c>
      <c r="B110" s="90"/>
      <c r="C110" s="90"/>
      <c r="D110" s="90"/>
      <c r="E110" s="90"/>
      <c r="F110" s="90"/>
      <c r="G110" s="90" t="s">
        <v>145</v>
      </c>
      <c r="H110" s="90"/>
      <c r="I110" s="69"/>
      <c r="J110" s="90"/>
      <c r="K110" s="90"/>
      <c r="L110" s="90"/>
      <c r="M110" s="90"/>
      <c r="N110" s="90"/>
      <c r="O110" s="90"/>
      <c r="P110" s="90"/>
      <c r="Q110" s="90"/>
      <c r="R110" s="69"/>
      <c r="S110" s="90"/>
      <c r="T110" s="90"/>
      <c r="U110" s="90"/>
      <c r="V110" s="90"/>
      <c r="W110" s="90"/>
      <c r="X110" s="90"/>
      <c r="Y110" s="90"/>
      <c r="Z110" s="90"/>
      <c r="AA110" s="69"/>
      <c r="AB110" s="90"/>
      <c r="AC110" s="90"/>
      <c r="AD110" s="90"/>
      <c r="AE110" s="148" t="s">
        <v>141</v>
      </c>
      <c r="AF110" s="20" t="s">
        <v>160</v>
      </c>
      <c r="AJ110" s="69"/>
    </row>
    <row r="111" ht="12.75">
      <c r="I111" s="89"/>
    </row>
    <row r="112" ht="12.75">
      <c r="I112" s="20"/>
    </row>
  </sheetData>
  <mergeCells count="36">
    <mergeCell ref="K1:N1"/>
    <mergeCell ref="A56:I56"/>
    <mergeCell ref="F60:I60"/>
    <mergeCell ref="A16:B16"/>
    <mergeCell ref="A1:B1"/>
    <mergeCell ref="A15:B15"/>
    <mergeCell ref="D15:E15"/>
    <mergeCell ref="D16:E16"/>
    <mergeCell ref="D1:G1"/>
    <mergeCell ref="L12:N12"/>
    <mergeCell ref="K15:N15"/>
    <mergeCell ref="P20:R20"/>
    <mergeCell ref="D20:G20"/>
    <mergeCell ref="A18:I18"/>
    <mergeCell ref="AB59:AE59"/>
    <mergeCell ref="AB83:AF83"/>
    <mergeCell ref="P26:Q26"/>
    <mergeCell ref="K33:N33"/>
    <mergeCell ref="Q41:R41"/>
    <mergeCell ref="Q33:R33"/>
    <mergeCell ref="S59:V59"/>
    <mergeCell ref="S83:V83"/>
    <mergeCell ref="F61:I61"/>
    <mergeCell ref="F65:H65"/>
    <mergeCell ref="F64:H64"/>
    <mergeCell ref="F63:H63"/>
    <mergeCell ref="F102:G102"/>
    <mergeCell ref="J56:P56"/>
    <mergeCell ref="J59:M59"/>
    <mergeCell ref="J83:M83"/>
    <mergeCell ref="F66:H66"/>
    <mergeCell ref="F86:H86"/>
    <mergeCell ref="F74:G74"/>
    <mergeCell ref="F75:G75"/>
    <mergeCell ref="F88:H88"/>
    <mergeCell ref="F101:G10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Mask of Sanity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Robota</dc:creator>
  <cp:keywords/>
  <dc:description/>
  <cp:lastModifiedBy>Robota</cp:lastModifiedBy>
  <cp:lastPrinted>2007-05-10T22:08:21Z</cp:lastPrinted>
  <dcterms:created xsi:type="dcterms:W3CDTF">2007-05-08T11:41:38Z</dcterms:created>
  <dcterms:modified xsi:type="dcterms:W3CDTF">2007-05-16T12:44:59Z</dcterms:modified>
  <cp:category/>
  <cp:version/>
  <cp:contentType/>
  <cp:contentStatus/>
</cp:coreProperties>
</file>